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25125" windowHeight="11865" tabRatio="753"/>
  </bookViews>
  <sheets>
    <sheet name="Deliverables" sheetId="89" r:id="rId1"/>
    <sheet name="Deliverables - Potential Harm" sheetId="98" r:id="rId2"/>
    <sheet name="Organizational Units" sheetId="91" r:id="rId3"/>
    <sheet name="ComprehensiveStrategic Finances" sheetId="104" r:id="rId4"/>
    <sheet name="Performance Measures" sheetId="62" r:id="rId5"/>
    <sheet name="Strategic Plan Summary" sheetId="93" r:id="rId6"/>
    <sheet name="Drop Down Options" sheetId="36" r:id="rId7"/>
  </sheets>
  <externalReferences>
    <externalReference r:id="rId8"/>
  </externalReferences>
  <definedNames>
    <definedName name="AgencyName">'Drop Down Options'!$A$1:$A$5</definedName>
    <definedName name="BasisforEval">'Drop Down Options'!#REF!</definedName>
    <definedName name="BasisforfurtherEval">'Drop Down Options'!#REF!</definedName>
    <definedName name="Eval">'Drop Down Options'!$A$17:$A$21</definedName>
    <definedName name="EvalOptions">'Drop Down Options'!#REF!</definedName>
    <definedName name="PartnerEntityType">'Drop Down Options'!$A$24:$A$29</definedName>
    <definedName name="_xlnm.Print_Titles" localSheetId="3">'ComprehensiveStrategic Finances'!$1:$2</definedName>
    <definedName name="_xlnm.Print_Titles" localSheetId="0">Deliverables!$1:$4</definedName>
    <definedName name="_xlnm.Print_Titles" localSheetId="1">'Deliverables - Potential Harm'!$1:$4</definedName>
    <definedName name="_xlnm.Print_Titles" localSheetId="2">'Organizational Units'!$6:$6</definedName>
    <definedName name="_xlnm.Print_Titles" localSheetId="4">'Performance Measures'!$7:$7</definedName>
    <definedName name="_xlnm.Print_Titles" localSheetId="5">'Strategic Plan Summary'!$12:$13</definedName>
    <definedName name="TypeofMeasure">'Performance Measures'!$J$15:$J$17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152" i="104" l="1"/>
  <c r="Z152" i="104"/>
  <c r="Y152" i="104"/>
  <c r="X152" i="104"/>
  <c r="W152" i="104"/>
  <c r="V152" i="104"/>
  <c r="U152" i="104"/>
  <c r="T152" i="104"/>
  <c r="S152" i="104"/>
  <c r="R152" i="104"/>
  <c r="Q152" i="104"/>
  <c r="P152" i="104"/>
  <c r="O152" i="104"/>
  <c r="N152" i="104"/>
  <c r="M152" i="104"/>
  <c r="L152" i="104"/>
  <c r="K152" i="104"/>
  <c r="J152" i="104"/>
  <c r="I152" i="104"/>
  <c r="H152" i="104"/>
  <c r="G152" i="104"/>
  <c r="F152" i="104"/>
  <c r="E152" i="104"/>
  <c r="AA71" i="104"/>
  <c r="Z71" i="104"/>
  <c r="Y71" i="104"/>
  <c r="X71" i="104"/>
  <c r="W71" i="104"/>
  <c r="V71" i="104"/>
  <c r="U71" i="104"/>
  <c r="T71" i="104"/>
  <c r="S71" i="104"/>
  <c r="R71" i="104"/>
  <c r="Q71" i="104"/>
  <c r="P71" i="104"/>
  <c r="O71" i="104"/>
  <c r="N71" i="104"/>
  <c r="M71" i="104"/>
  <c r="L71" i="104"/>
  <c r="K71" i="104"/>
  <c r="J71" i="104"/>
  <c r="I71" i="104"/>
  <c r="H71" i="104"/>
  <c r="G71" i="104"/>
  <c r="F71" i="104"/>
  <c r="E71" i="104"/>
  <c r="D152" i="104" l="1"/>
  <c r="D71" i="104"/>
  <c r="C152" i="104" l="1"/>
  <c r="C9" i="98"/>
  <c r="B9" i="98"/>
  <c r="A9" i="98"/>
  <c r="AA168" i="104" l="1"/>
  <c r="Z168" i="104"/>
  <c r="Y168" i="104"/>
  <c r="X168" i="104"/>
  <c r="W168" i="104"/>
  <c r="V168" i="104"/>
  <c r="U168" i="104"/>
  <c r="T168" i="104"/>
  <c r="S168" i="104"/>
  <c r="R168" i="104"/>
  <c r="Q168" i="104"/>
  <c r="P168" i="104"/>
  <c r="O168" i="104"/>
  <c r="N168" i="104"/>
  <c r="M168" i="104"/>
  <c r="L168" i="104"/>
  <c r="K168" i="104"/>
  <c r="J168" i="104"/>
  <c r="I168" i="104"/>
  <c r="H168" i="104"/>
  <c r="G168" i="104"/>
  <c r="F168" i="104"/>
  <c r="E168" i="104"/>
  <c r="D168" i="104"/>
  <c r="AA167" i="104"/>
  <c r="Z167" i="104"/>
  <c r="Y167" i="104"/>
  <c r="X167" i="104"/>
  <c r="W167" i="104"/>
  <c r="V167" i="104"/>
  <c r="U167" i="104"/>
  <c r="T167" i="104"/>
  <c r="S167" i="104"/>
  <c r="R167" i="104"/>
  <c r="Q167" i="104"/>
  <c r="P167" i="104"/>
  <c r="O167" i="104"/>
  <c r="N167" i="104"/>
  <c r="M167" i="104"/>
  <c r="L167" i="104"/>
  <c r="K167" i="104"/>
  <c r="J167" i="104"/>
  <c r="I167" i="104"/>
  <c r="H167" i="104"/>
  <c r="G167" i="104"/>
  <c r="F167" i="104"/>
  <c r="E167" i="104"/>
  <c r="D167" i="104"/>
  <c r="B166" i="104"/>
  <c r="B165" i="104"/>
  <c r="C164" i="104"/>
  <c r="B164" i="104"/>
  <c r="C163" i="104"/>
  <c r="B163" i="104"/>
  <c r="C162" i="104"/>
  <c r="B162" i="104"/>
  <c r="C158" i="104"/>
  <c r="C168" i="104" s="1"/>
  <c r="C157" i="104"/>
  <c r="C167" i="104"/>
  <c r="AA133" i="104"/>
  <c r="Z133" i="104"/>
  <c r="Y133" i="104"/>
  <c r="X133" i="104"/>
  <c r="W133" i="104"/>
  <c r="V133" i="104"/>
  <c r="U133" i="104"/>
  <c r="T133" i="104"/>
  <c r="S133" i="104"/>
  <c r="R133" i="104"/>
  <c r="Q133" i="104"/>
  <c r="P133" i="104"/>
  <c r="O133" i="104"/>
  <c r="N133" i="104"/>
  <c r="M133" i="104"/>
  <c r="L133" i="104"/>
  <c r="K133" i="104"/>
  <c r="J133" i="104"/>
  <c r="I133" i="104"/>
  <c r="H133" i="104"/>
  <c r="G133" i="104"/>
  <c r="F133" i="104"/>
  <c r="E133" i="104"/>
  <c r="D133" i="104"/>
  <c r="AA132" i="104"/>
  <c r="Z132" i="104"/>
  <c r="Y132" i="104"/>
  <c r="X132" i="104"/>
  <c r="W132" i="104"/>
  <c r="V132" i="104"/>
  <c r="U132" i="104"/>
  <c r="T132" i="104"/>
  <c r="S132" i="104"/>
  <c r="R132" i="104"/>
  <c r="Q132" i="104"/>
  <c r="P132" i="104"/>
  <c r="O132" i="104"/>
  <c r="N132" i="104"/>
  <c r="M132" i="104"/>
  <c r="L132" i="104"/>
  <c r="K132" i="104"/>
  <c r="J132" i="104"/>
  <c r="I132" i="104"/>
  <c r="H132" i="104"/>
  <c r="G132" i="104"/>
  <c r="F132" i="104"/>
  <c r="E132" i="104"/>
  <c r="D132" i="104"/>
  <c r="C131" i="104"/>
  <c r="AA128" i="104"/>
  <c r="Z128" i="104"/>
  <c r="Y128" i="104"/>
  <c r="X128" i="104"/>
  <c r="W128" i="104"/>
  <c r="V128" i="104"/>
  <c r="U128" i="104"/>
  <c r="T128" i="104"/>
  <c r="S128" i="104"/>
  <c r="R128" i="104"/>
  <c r="Q128" i="104"/>
  <c r="P128" i="104"/>
  <c r="O128" i="104"/>
  <c r="N128" i="104"/>
  <c r="M128" i="104"/>
  <c r="L128" i="104"/>
  <c r="K128" i="104"/>
  <c r="J128" i="104"/>
  <c r="I128" i="104"/>
  <c r="H128" i="104"/>
  <c r="G128" i="104"/>
  <c r="F128" i="104"/>
  <c r="E128" i="104"/>
  <c r="D128" i="104"/>
  <c r="C122" i="104"/>
  <c r="Z120" i="104"/>
  <c r="T120" i="104"/>
  <c r="Q120" i="104"/>
  <c r="N120" i="104"/>
  <c r="K120" i="104"/>
  <c r="H120" i="104"/>
  <c r="E120" i="104"/>
  <c r="B118" i="104"/>
  <c r="AA116" i="104"/>
  <c r="AA165" i="104" s="1"/>
  <c r="Z116" i="104"/>
  <c r="Y116" i="104"/>
  <c r="Y165" i="104" s="1"/>
  <c r="X116" i="104"/>
  <c r="X165" i="104" s="1"/>
  <c r="W116" i="104"/>
  <c r="W165" i="104" s="1"/>
  <c r="V116" i="104"/>
  <c r="U116" i="104"/>
  <c r="U165" i="104" s="1"/>
  <c r="T116" i="104"/>
  <c r="T165" i="104" s="1"/>
  <c r="S116" i="104"/>
  <c r="S165" i="104" s="1"/>
  <c r="R116" i="104"/>
  <c r="Q116" i="104"/>
  <c r="Q165" i="104" s="1"/>
  <c r="P116" i="104"/>
  <c r="P165" i="104" s="1"/>
  <c r="O116" i="104"/>
  <c r="O165" i="104" s="1"/>
  <c r="N116" i="104"/>
  <c r="M116" i="104"/>
  <c r="M165" i="104" s="1"/>
  <c r="L116" i="104"/>
  <c r="L165" i="104" s="1"/>
  <c r="K116" i="104"/>
  <c r="K165" i="104" s="1"/>
  <c r="J116" i="104"/>
  <c r="I116" i="104"/>
  <c r="I165" i="104" s="1"/>
  <c r="H116" i="104"/>
  <c r="H165" i="104" s="1"/>
  <c r="G116" i="104"/>
  <c r="G165" i="104" s="1"/>
  <c r="F116" i="104"/>
  <c r="E116" i="104"/>
  <c r="E165" i="104" s="1"/>
  <c r="D116" i="104"/>
  <c r="D165" i="104" s="1"/>
  <c r="C116" i="104"/>
  <c r="C165" i="104" s="1"/>
  <c r="B116" i="104"/>
  <c r="AA115" i="104"/>
  <c r="Z115" i="104"/>
  <c r="Y115" i="104"/>
  <c r="X115" i="104"/>
  <c r="W115" i="104"/>
  <c r="V115" i="104"/>
  <c r="U115" i="104"/>
  <c r="T115" i="104"/>
  <c r="S115" i="104"/>
  <c r="R115" i="104"/>
  <c r="Q115" i="104"/>
  <c r="P115" i="104"/>
  <c r="O115" i="104"/>
  <c r="N115" i="104"/>
  <c r="M115" i="104"/>
  <c r="L115" i="104"/>
  <c r="K115" i="104"/>
  <c r="J115" i="104"/>
  <c r="I115" i="104"/>
  <c r="H115" i="104"/>
  <c r="G115" i="104"/>
  <c r="F115" i="104"/>
  <c r="E115" i="104"/>
  <c r="D115" i="104"/>
  <c r="C115" i="104"/>
  <c r="B115" i="104"/>
  <c r="B114" i="104"/>
  <c r="Q110" i="104"/>
  <c r="I110" i="104"/>
  <c r="C110" i="104" s="1"/>
  <c r="Y109" i="104"/>
  <c r="Y111" i="104" s="1"/>
  <c r="Y119" i="104" s="1"/>
  <c r="Y121" i="104" s="1"/>
  <c r="Y123" i="104" s="1"/>
  <c r="X109" i="104"/>
  <c r="X111" i="104" s="1"/>
  <c r="X119" i="104" s="1"/>
  <c r="X121" i="104" s="1"/>
  <c r="X123" i="104" s="1"/>
  <c r="W109" i="104"/>
  <c r="W111" i="104" s="1"/>
  <c r="W119" i="104" s="1"/>
  <c r="W121" i="104" s="1"/>
  <c r="W123" i="104" s="1"/>
  <c r="V109" i="104"/>
  <c r="V111" i="104" s="1"/>
  <c r="V119" i="104" s="1"/>
  <c r="V121" i="104" s="1"/>
  <c r="V123" i="104" s="1"/>
  <c r="U109" i="104"/>
  <c r="U111" i="104" s="1"/>
  <c r="U119" i="104" s="1"/>
  <c r="U121" i="104" s="1"/>
  <c r="U123" i="104" s="1"/>
  <c r="S109" i="104"/>
  <c r="S111" i="104" s="1"/>
  <c r="S119" i="104" s="1"/>
  <c r="S121" i="104" s="1"/>
  <c r="S123" i="104" s="1"/>
  <c r="R109" i="104"/>
  <c r="R111" i="104" s="1"/>
  <c r="R119" i="104" s="1"/>
  <c r="R121" i="104" s="1"/>
  <c r="R123" i="104" s="1"/>
  <c r="P109" i="104"/>
  <c r="P111" i="104" s="1"/>
  <c r="P119" i="104" s="1"/>
  <c r="P121" i="104" s="1"/>
  <c r="P123" i="104" s="1"/>
  <c r="O109" i="104"/>
  <c r="O111" i="104" s="1"/>
  <c r="O119" i="104" s="1"/>
  <c r="O121" i="104" s="1"/>
  <c r="O123" i="104" s="1"/>
  <c r="M109" i="104"/>
  <c r="M111" i="104" s="1"/>
  <c r="M119" i="104" s="1"/>
  <c r="M121" i="104" s="1"/>
  <c r="M123" i="104" s="1"/>
  <c r="L109" i="104"/>
  <c r="L111" i="104" s="1"/>
  <c r="L119" i="104" s="1"/>
  <c r="L121" i="104" s="1"/>
  <c r="L123" i="104" s="1"/>
  <c r="J109" i="104"/>
  <c r="J111" i="104" s="1"/>
  <c r="J119" i="104" s="1"/>
  <c r="J121" i="104" s="1"/>
  <c r="J123" i="104" s="1"/>
  <c r="G109" i="104"/>
  <c r="G111" i="104" s="1"/>
  <c r="G119" i="104" s="1"/>
  <c r="G121" i="104" s="1"/>
  <c r="G123" i="104" s="1"/>
  <c r="F109" i="104"/>
  <c r="F111" i="104" s="1"/>
  <c r="F119" i="104" s="1"/>
  <c r="F121" i="104" s="1"/>
  <c r="F123" i="104" s="1"/>
  <c r="D109" i="104"/>
  <c r="D111" i="104" s="1"/>
  <c r="AA106" i="104"/>
  <c r="Z106" i="104"/>
  <c r="Y106" i="104"/>
  <c r="X106" i="104"/>
  <c r="W106" i="104"/>
  <c r="V106" i="104"/>
  <c r="U106" i="104"/>
  <c r="T106" i="104"/>
  <c r="S106" i="104"/>
  <c r="R106" i="104"/>
  <c r="Q106" i="104"/>
  <c r="P106" i="104"/>
  <c r="O106" i="104"/>
  <c r="N106" i="104"/>
  <c r="M106" i="104"/>
  <c r="L106" i="104"/>
  <c r="K106" i="104"/>
  <c r="J106" i="104"/>
  <c r="I106" i="104"/>
  <c r="H106" i="104"/>
  <c r="G106" i="104"/>
  <c r="F106" i="104"/>
  <c r="E106" i="104"/>
  <c r="D106" i="104"/>
  <c r="AA105" i="104"/>
  <c r="Z105" i="104"/>
  <c r="Y105" i="104"/>
  <c r="X105" i="104"/>
  <c r="W105" i="104"/>
  <c r="V105" i="104"/>
  <c r="U105" i="104"/>
  <c r="T105" i="104"/>
  <c r="S105" i="104"/>
  <c r="R105" i="104"/>
  <c r="Q105" i="104"/>
  <c r="P105" i="104"/>
  <c r="O105" i="104"/>
  <c r="N105" i="104"/>
  <c r="M105" i="104"/>
  <c r="L105" i="104"/>
  <c r="K105" i="104"/>
  <c r="J105" i="104"/>
  <c r="I105" i="104"/>
  <c r="H105" i="104"/>
  <c r="G105" i="104"/>
  <c r="F105" i="104"/>
  <c r="E105" i="104"/>
  <c r="D105" i="104"/>
  <c r="C102" i="104"/>
  <c r="AA99" i="104"/>
  <c r="Z99" i="104"/>
  <c r="Y99" i="104"/>
  <c r="X99" i="104"/>
  <c r="W99" i="104"/>
  <c r="V99" i="104"/>
  <c r="U99" i="104"/>
  <c r="T99" i="104"/>
  <c r="S99" i="104"/>
  <c r="R99" i="104"/>
  <c r="Q99" i="104"/>
  <c r="P99" i="104"/>
  <c r="O99" i="104"/>
  <c r="N99" i="104"/>
  <c r="M99" i="104"/>
  <c r="L99" i="104"/>
  <c r="K99" i="104"/>
  <c r="J99" i="104"/>
  <c r="I99" i="104"/>
  <c r="H99" i="104"/>
  <c r="G99" i="104"/>
  <c r="F99" i="104"/>
  <c r="E99" i="104"/>
  <c r="D99" i="104"/>
  <c r="AA98" i="104"/>
  <c r="Z98" i="104"/>
  <c r="Y98" i="104"/>
  <c r="X98" i="104"/>
  <c r="W98" i="104"/>
  <c r="V98" i="104"/>
  <c r="U98" i="104"/>
  <c r="T98" i="104"/>
  <c r="S98" i="104"/>
  <c r="R98" i="104"/>
  <c r="Q98" i="104"/>
  <c r="P98" i="104"/>
  <c r="O98" i="104"/>
  <c r="N98" i="104"/>
  <c r="M98" i="104"/>
  <c r="L98" i="104"/>
  <c r="K98" i="104"/>
  <c r="J98" i="104"/>
  <c r="I98" i="104"/>
  <c r="H98" i="104"/>
  <c r="G98" i="104"/>
  <c r="F98" i="104"/>
  <c r="E98" i="104"/>
  <c r="D98" i="104"/>
  <c r="AA97" i="104"/>
  <c r="Z97" i="104"/>
  <c r="Y97" i="104"/>
  <c r="X97" i="104"/>
  <c r="W97" i="104"/>
  <c r="V97" i="104"/>
  <c r="U97" i="104"/>
  <c r="T97" i="104"/>
  <c r="S97" i="104"/>
  <c r="R97" i="104"/>
  <c r="Q97" i="104"/>
  <c r="P97" i="104"/>
  <c r="O97" i="104"/>
  <c r="N97" i="104"/>
  <c r="M97" i="104"/>
  <c r="L97" i="104"/>
  <c r="K97" i="104"/>
  <c r="J97" i="104"/>
  <c r="I97" i="104"/>
  <c r="H97" i="104"/>
  <c r="G97" i="104"/>
  <c r="F97" i="104"/>
  <c r="E97" i="104"/>
  <c r="D97" i="104"/>
  <c r="AA96" i="104"/>
  <c r="AA164" i="104" s="1"/>
  <c r="Z96" i="104"/>
  <c r="Z164" i="104" s="1"/>
  <c r="Y96" i="104"/>
  <c r="Y164" i="104" s="1"/>
  <c r="X96" i="104"/>
  <c r="X164" i="104" s="1"/>
  <c r="W96" i="104"/>
  <c r="W164" i="104" s="1"/>
  <c r="V96" i="104"/>
  <c r="V164" i="104" s="1"/>
  <c r="U96" i="104"/>
  <c r="U164" i="104" s="1"/>
  <c r="T96" i="104"/>
  <c r="T164" i="104" s="1"/>
  <c r="S96" i="104"/>
  <c r="S164" i="104" s="1"/>
  <c r="R96" i="104"/>
  <c r="R164" i="104" s="1"/>
  <c r="Q96" i="104"/>
  <c r="Q164" i="104" s="1"/>
  <c r="P96" i="104"/>
  <c r="P164" i="104" s="1"/>
  <c r="O96" i="104"/>
  <c r="O164" i="104" s="1"/>
  <c r="N96" i="104"/>
  <c r="N164" i="104" s="1"/>
  <c r="M96" i="104"/>
  <c r="M164" i="104" s="1"/>
  <c r="L96" i="104"/>
  <c r="L164" i="104" s="1"/>
  <c r="K96" i="104"/>
  <c r="K164" i="104" s="1"/>
  <c r="J96" i="104"/>
  <c r="J164" i="104" s="1"/>
  <c r="I96" i="104"/>
  <c r="I164" i="104" s="1"/>
  <c r="H96" i="104"/>
  <c r="H164" i="104" s="1"/>
  <c r="G96" i="104"/>
  <c r="G164" i="104" s="1"/>
  <c r="F96" i="104"/>
  <c r="F164" i="104" s="1"/>
  <c r="E96" i="104"/>
  <c r="E164" i="104" s="1"/>
  <c r="D96" i="104"/>
  <c r="D164" i="104" s="1"/>
  <c r="AA95" i="104"/>
  <c r="AA163" i="104" s="1"/>
  <c r="Z95" i="104"/>
  <c r="Z163" i="104" s="1"/>
  <c r="Y95" i="104"/>
  <c r="Y163" i="104" s="1"/>
  <c r="X95" i="104"/>
  <c r="X163" i="104" s="1"/>
  <c r="W95" i="104"/>
  <c r="W163" i="104" s="1"/>
  <c r="V95" i="104"/>
  <c r="V163" i="104" s="1"/>
  <c r="U95" i="104"/>
  <c r="U163" i="104" s="1"/>
  <c r="T95" i="104"/>
  <c r="T163" i="104" s="1"/>
  <c r="S95" i="104"/>
  <c r="S163" i="104" s="1"/>
  <c r="R95" i="104"/>
  <c r="R163" i="104" s="1"/>
  <c r="Q95" i="104"/>
  <c r="Q163" i="104" s="1"/>
  <c r="P95" i="104"/>
  <c r="P163" i="104" s="1"/>
  <c r="O95" i="104"/>
  <c r="O163" i="104" s="1"/>
  <c r="N95" i="104"/>
  <c r="N163" i="104" s="1"/>
  <c r="M95" i="104"/>
  <c r="M163" i="104" s="1"/>
  <c r="L95" i="104"/>
  <c r="L163" i="104" s="1"/>
  <c r="K95" i="104"/>
  <c r="K163" i="104" s="1"/>
  <c r="J95" i="104"/>
  <c r="J163" i="104" s="1"/>
  <c r="I95" i="104"/>
  <c r="I163" i="104" s="1"/>
  <c r="H95" i="104"/>
  <c r="H163" i="104" s="1"/>
  <c r="G95" i="104"/>
  <c r="G163" i="104" s="1"/>
  <c r="F95" i="104"/>
  <c r="F163" i="104" s="1"/>
  <c r="E95" i="104"/>
  <c r="E163" i="104" s="1"/>
  <c r="D95" i="104"/>
  <c r="D163" i="104" s="1"/>
  <c r="AA94" i="104"/>
  <c r="AA162" i="104" s="1"/>
  <c r="Z94" i="104"/>
  <c r="Y94" i="104"/>
  <c r="X94" i="104"/>
  <c r="W94" i="104"/>
  <c r="W162" i="104" s="1"/>
  <c r="V94" i="104"/>
  <c r="U94" i="104"/>
  <c r="T94" i="104"/>
  <c r="S94" i="104"/>
  <c r="S162" i="104" s="1"/>
  <c r="R94" i="104"/>
  <c r="Q94" i="104"/>
  <c r="P94" i="104"/>
  <c r="O94" i="104"/>
  <c r="O162" i="104" s="1"/>
  <c r="N94" i="104"/>
  <c r="M94" i="104"/>
  <c r="L94" i="104"/>
  <c r="K94" i="104"/>
  <c r="K162" i="104" s="1"/>
  <c r="J94" i="104"/>
  <c r="I94" i="104"/>
  <c r="H94" i="104"/>
  <c r="G94" i="104"/>
  <c r="G162" i="104" s="1"/>
  <c r="F94" i="104"/>
  <c r="E94" i="104"/>
  <c r="D94" i="104"/>
  <c r="AA87" i="104"/>
  <c r="Z87" i="104"/>
  <c r="Y87" i="104"/>
  <c r="X87" i="104"/>
  <c r="W87" i="104"/>
  <c r="V87" i="104"/>
  <c r="U87" i="104"/>
  <c r="T87" i="104"/>
  <c r="S87" i="104"/>
  <c r="R87" i="104"/>
  <c r="Q87" i="104"/>
  <c r="P87" i="104"/>
  <c r="O87" i="104"/>
  <c r="N87" i="104"/>
  <c r="M87" i="104"/>
  <c r="L87" i="104"/>
  <c r="K87" i="104"/>
  <c r="J87" i="104"/>
  <c r="I87" i="104"/>
  <c r="H87" i="104"/>
  <c r="G87" i="104"/>
  <c r="F87" i="104"/>
  <c r="E87" i="104"/>
  <c r="D87" i="104"/>
  <c r="AA86" i="104"/>
  <c r="Z86" i="104"/>
  <c r="Y86" i="104"/>
  <c r="X86" i="104"/>
  <c r="W86" i="104"/>
  <c r="V86" i="104"/>
  <c r="U86" i="104"/>
  <c r="T86" i="104"/>
  <c r="S86" i="104"/>
  <c r="R86" i="104"/>
  <c r="Q86" i="104"/>
  <c r="P86" i="104"/>
  <c r="O86" i="104"/>
  <c r="N86" i="104"/>
  <c r="M86" i="104"/>
  <c r="L86" i="104"/>
  <c r="K86" i="104"/>
  <c r="J86" i="104"/>
  <c r="I86" i="104"/>
  <c r="H86" i="104"/>
  <c r="G86" i="104"/>
  <c r="F86" i="104"/>
  <c r="E86" i="104"/>
  <c r="D86" i="104"/>
  <c r="B85" i="104"/>
  <c r="AA84" i="104"/>
  <c r="Z84" i="104"/>
  <c r="Y84" i="104"/>
  <c r="X84" i="104"/>
  <c r="W84" i="104"/>
  <c r="V84" i="104"/>
  <c r="U84" i="104"/>
  <c r="T84" i="104"/>
  <c r="S84" i="104"/>
  <c r="R84" i="104"/>
  <c r="Q84" i="104"/>
  <c r="P84" i="104"/>
  <c r="O84" i="104"/>
  <c r="N84" i="104"/>
  <c r="M84" i="104"/>
  <c r="L84" i="104"/>
  <c r="K84" i="104"/>
  <c r="J84" i="104"/>
  <c r="I84" i="104"/>
  <c r="H84" i="104"/>
  <c r="G84" i="104"/>
  <c r="F84" i="104"/>
  <c r="E84" i="104"/>
  <c r="D84" i="104"/>
  <c r="C84" i="104"/>
  <c r="AA83" i="104"/>
  <c r="Z83" i="104"/>
  <c r="Y83" i="104"/>
  <c r="X83" i="104"/>
  <c r="W83" i="104"/>
  <c r="V83" i="104"/>
  <c r="U83" i="104"/>
  <c r="T83" i="104"/>
  <c r="S83" i="104"/>
  <c r="R83" i="104"/>
  <c r="Q83" i="104"/>
  <c r="P83" i="104"/>
  <c r="O83" i="104"/>
  <c r="N83" i="104"/>
  <c r="M83" i="104"/>
  <c r="L83" i="104"/>
  <c r="K83" i="104"/>
  <c r="J83" i="104"/>
  <c r="I83" i="104"/>
  <c r="H83" i="104"/>
  <c r="G83" i="104"/>
  <c r="F83" i="104"/>
  <c r="E83" i="104"/>
  <c r="D83" i="104"/>
  <c r="C83" i="104"/>
  <c r="AA82" i="104"/>
  <c r="Z82" i="104"/>
  <c r="Y82" i="104"/>
  <c r="X82" i="104"/>
  <c r="W82" i="104"/>
  <c r="V82" i="104"/>
  <c r="U82" i="104"/>
  <c r="T82" i="104"/>
  <c r="S82" i="104"/>
  <c r="R82" i="104"/>
  <c r="Q82" i="104"/>
  <c r="P82" i="104"/>
  <c r="O82" i="104"/>
  <c r="N82" i="104"/>
  <c r="M82" i="104"/>
  <c r="L82" i="104"/>
  <c r="K82" i="104"/>
  <c r="J82" i="104"/>
  <c r="I82" i="104"/>
  <c r="H82" i="104"/>
  <c r="G82" i="104"/>
  <c r="F82" i="104"/>
  <c r="E82" i="104"/>
  <c r="D82" i="104"/>
  <c r="C82" i="104"/>
  <c r="AA81" i="104"/>
  <c r="Z81" i="104"/>
  <c r="Y81" i="104"/>
  <c r="X81" i="104"/>
  <c r="W81" i="104"/>
  <c r="V81" i="104"/>
  <c r="U81" i="104"/>
  <c r="T81" i="104"/>
  <c r="S81" i="104"/>
  <c r="R81" i="104"/>
  <c r="Q81" i="104"/>
  <c r="P81" i="104"/>
  <c r="O81" i="104"/>
  <c r="N81" i="104"/>
  <c r="M81" i="104"/>
  <c r="L81" i="104"/>
  <c r="K81" i="104"/>
  <c r="J81" i="104"/>
  <c r="I81" i="104"/>
  <c r="H81" i="104"/>
  <c r="G81" i="104"/>
  <c r="F81" i="104"/>
  <c r="E81" i="104"/>
  <c r="D81" i="104"/>
  <c r="C81" i="104"/>
  <c r="C77" i="104"/>
  <c r="C87" i="104" s="1"/>
  <c r="C76" i="104"/>
  <c r="C71" i="104"/>
  <c r="C86" i="104" s="1"/>
  <c r="AA51" i="104"/>
  <c r="Z51" i="104"/>
  <c r="Y51" i="104"/>
  <c r="X51" i="104"/>
  <c r="W51" i="104"/>
  <c r="V51" i="104"/>
  <c r="U51" i="104"/>
  <c r="T51" i="104"/>
  <c r="S51" i="104"/>
  <c r="R51" i="104"/>
  <c r="Q51" i="104"/>
  <c r="P51" i="104"/>
  <c r="O51" i="104"/>
  <c r="N51" i="104"/>
  <c r="M51" i="104"/>
  <c r="L51" i="104"/>
  <c r="K51" i="104"/>
  <c r="J51" i="104"/>
  <c r="I51" i="104"/>
  <c r="H51" i="104"/>
  <c r="G51" i="104"/>
  <c r="F51" i="104"/>
  <c r="E51" i="104"/>
  <c r="D51" i="104"/>
  <c r="C51" i="104"/>
  <c r="AA48" i="104"/>
  <c r="Z48" i="104"/>
  <c r="Y48" i="104"/>
  <c r="X48" i="104"/>
  <c r="W48" i="104"/>
  <c r="V48" i="104"/>
  <c r="U48" i="104"/>
  <c r="T48" i="104"/>
  <c r="S48" i="104"/>
  <c r="R48" i="104"/>
  <c r="Q48" i="104"/>
  <c r="P48" i="104"/>
  <c r="O48" i="104"/>
  <c r="N48" i="104"/>
  <c r="M48" i="104"/>
  <c r="L48" i="104"/>
  <c r="K48" i="104"/>
  <c r="J48" i="104"/>
  <c r="I48" i="104"/>
  <c r="H48" i="104"/>
  <c r="G48" i="104"/>
  <c r="F48" i="104"/>
  <c r="E48" i="104"/>
  <c r="D48" i="104"/>
  <c r="C48" i="104"/>
  <c r="C39" i="104"/>
  <c r="Z37" i="104"/>
  <c r="T37" i="104"/>
  <c r="Q37" i="104"/>
  <c r="N37" i="104"/>
  <c r="K37" i="104"/>
  <c r="H37" i="104"/>
  <c r="E37" i="104"/>
  <c r="Y36" i="104"/>
  <c r="Y38" i="104" s="1"/>
  <c r="Y40" i="104" s="1"/>
  <c r="X36" i="104"/>
  <c r="X38" i="104" s="1"/>
  <c r="X40" i="104" s="1"/>
  <c r="W36" i="104"/>
  <c r="W38" i="104" s="1"/>
  <c r="W40" i="104" s="1"/>
  <c r="V36" i="104"/>
  <c r="V38" i="104" s="1"/>
  <c r="V40" i="104" s="1"/>
  <c r="U36" i="104"/>
  <c r="U38" i="104" s="1"/>
  <c r="U40" i="104" s="1"/>
  <c r="S36" i="104"/>
  <c r="S38" i="104" s="1"/>
  <c r="S40" i="104" s="1"/>
  <c r="R36" i="104"/>
  <c r="R38" i="104" s="1"/>
  <c r="R40" i="104" s="1"/>
  <c r="P36" i="104"/>
  <c r="P38" i="104" s="1"/>
  <c r="P40" i="104" s="1"/>
  <c r="O36" i="104"/>
  <c r="O38" i="104" s="1"/>
  <c r="O40" i="104" s="1"/>
  <c r="M36" i="104"/>
  <c r="M38" i="104" s="1"/>
  <c r="M40" i="104" s="1"/>
  <c r="L36" i="104"/>
  <c r="L38" i="104" s="1"/>
  <c r="L40" i="104" s="1"/>
  <c r="J36" i="104"/>
  <c r="J38" i="104" s="1"/>
  <c r="J40" i="104" s="1"/>
  <c r="G36" i="104"/>
  <c r="G38" i="104" s="1"/>
  <c r="G40" i="104" s="1"/>
  <c r="F36" i="104"/>
  <c r="F38" i="104" s="1"/>
  <c r="F40" i="104" s="1"/>
  <c r="D36" i="104"/>
  <c r="D38" i="104" s="1"/>
  <c r="AA27" i="104"/>
  <c r="AA36" i="104" s="1"/>
  <c r="AA38" i="104" s="1"/>
  <c r="AA40" i="104" s="1"/>
  <c r="Z27" i="104"/>
  <c r="Z109" i="104" s="1"/>
  <c r="Z111" i="104" s="1"/>
  <c r="Z119" i="104" s="1"/>
  <c r="Z121" i="104" s="1"/>
  <c r="Z123" i="104" s="1"/>
  <c r="T27" i="104"/>
  <c r="T109" i="104" s="1"/>
  <c r="T111" i="104" s="1"/>
  <c r="T119" i="104" s="1"/>
  <c r="T121" i="104" s="1"/>
  <c r="T123" i="104" s="1"/>
  <c r="Q27" i="104"/>
  <c r="Q109" i="104" s="1"/>
  <c r="Q111" i="104" s="1"/>
  <c r="Q119" i="104" s="1"/>
  <c r="N27" i="104"/>
  <c r="N109" i="104" s="1"/>
  <c r="N111" i="104" s="1"/>
  <c r="N119" i="104" s="1"/>
  <c r="N121" i="104" s="1"/>
  <c r="N123" i="104" s="1"/>
  <c r="K27" i="104"/>
  <c r="K109" i="104" s="1"/>
  <c r="K111" i="104" s="1"/>
  <c r="K119" i="104" s="1"/>
  <c r="K121" i="104" s="1"/>
  <c r="K123" i="104" s="1"/>
  <c r="H27" i="104"/>
  <c r="H109" i="104" s="1"/>
  <c r="H111" i="104" s="1"/>
  <c r="H119" i="104" s="1"/>
  <c r="H121" i="104" s="1"/>
  <c r="H123" i="104" s="1"/>
  <c r="E27" i="104"/>
  <c r="E109" i="104" s="1"/>
  <c r="E111" i="104" s="1"/>
  <c r="E119" i="104" s="1"/>
  <c r="I26" i="104"/>
  <c r="C26" i="104" s="1"/>
  <c r="I25" i="104"/>
  <c r="C25" i="104" s="1"/>
  <c r="C18" i="104"/>
  <c r="E121" i="104" l="1"/>
  <c r="E123" i="104" s="1"/>
  <c r="Q121" i="104"/>
  <c r="Q123" i="104" s="1"/>
  <c r="C120" i="104"/>
  <c r="C37" i="104"/>
  <c r="K36" i="104"/>
  <c r="K38" i="104" s="1"/>
  <c r="K40" i="104" s="1"/>
  <c r="K52" i="104" s="1"/>
  <c r="Z36" i="104"/>
  <c r="Z38" i="104" s="1"/>
  <c r="Z40" i="104" s="1"/>
  <c r="Z52" i="104" s="1"/>
  <c r="H166" i="104"/>
  <c r="H169" i="104" s="1"/>
  <c r="H135" i="104"/>
  <c r="T166" i="104"/>
  <c r="T169" i="104" s="1"/>
  <c r="T135" i="104"/>
  <c r="F85" i="104"/>
  <c r="F88" i="104" s="1"/>
  <c r="F52" i="104"/>
  <c r="L52" i="104"/>
  <c r="L85" i="104"/>
  <c r="L88" i="104" s="1"/>
  <c r="R85" i="104"/>
  <c r="R88" i="104" s="1"/>
  <c r="R41" i="104"/>
  <c r="R52" i="104"/>
  <c r="W85" i="104"/>
  <c r="W88" i="104" s="1"/>
  <c r="W41" i="104"/>
  <c r="W52" i="104"/>
  <c r="U85" i="104"/>
  <c r="U88" i="104" s="1"/>
  <c r="U52" i="104"/>
  <c r="G135" i="104"/>
  <c r="G166" i="104"/>
  <c r="G169" i="104" s="1"/>
  <c r="O135" i="104"/>
  <c r="O166" i="104"/>
  <c r="O169" i="104" s="1"/>
  <c r="U166" i="104"/>
  <c r="U169" i="104" s="1"/>
  <c r="U135" i="104"/>
  <c r="Y166" i="104"/>
  <c r="Y169" i="104" s="1"/>
  <c r="Y135" i="104"/>
  <c r="K135" i="104"/>
  <c r="K166" i="104"/>
  <c r="K169" i="104" s="1"/>
  <c r="Z166" i="104"/>
  <c r="Z169" i="104" s="1"/>
  <c r="Z135" i="104"/>
  <c r="G85" i="104"/>
  <c r="G88" i="104" s="1"/>
  <c r="G52" i="104"/>
  <c r="S85" i="104"/>
  <c r="S88" i="104" s="1"/>
  <c r="S41" i="104"/>
  <c r="S52" i="104"/>
  <c r="X52" i="104"/>
  <c r="X85" i="104"/>
  <c r="X88" i="104" s="1"/>
  <c r="X41" i="104"/>
  <c r="Y85" i="104"/>
  <c r="Y88" i="104" s="1"/>
  <c r="Y41" i="104"/>
  <c r="Y52" i="104"/>
  <c r="J166" i="104"/>
  <c r="J169" i="104" s="1"/>
  <c r="J135" i="104"/>
  <c r="P166" i="104"/>
  <c r="P169" i="104" s="1"/>
  <c r="P135" i="104"/>
  <c r="N166" i="104"/>
  <c r="N169" i="104" s="1"/>
  <c r="N135" i="104"/>
  <c r="AA85" i="104"/>
  <c r="AA88" i="104" s="1"/>
  <c r="AA41" i="104"/>
  <c r="AA52" i="104"/>
  <c r="J85" i="104"/>
  <c r="J88" i="104" s="1"/>
  <c r="J52" i="104"/>
  <c r="O85" i="104"/>
  <c r="O88" i="104" s="1"/>
  <c r="O52" i="104"/>
  <c r="D119" i="104"/>
  <c r="L166" i="104"/>
  <c r="L169" i="104" s="1"/>
  <c r="L135" i="104"/>
  <c r="W135" i="104"/>
  <c r="W166" i="104"/>
  <c r="W169" i="104" s="1"/>
  <c r="E166" i="104"/>
  <c r="E169" i="104" s="1"/>
  <c r="E135" i="104"/>
  <c r="Q166" i="104"/>
  <c r="Q169" i="104" s="1"/>
  <c r="Q135" i="104"/>
  <c r="D40" i="104"/>
  <c r="P52" i="104"/>
  <c r="P85" i="104"/>
  <c r="P88" i="104" s="1"/>
  <c r="P41" i="104"/>
  <c r="V85" i="104"/>
  <c r="V88" i="104" s="1"/>
  <c r="V41" i="104"/>
  <c r="V52" i="104"/>
  <c r="M85" i="104"/>
  <c r="M88" i="104" s="1"/>
  <c r="M52" i="104"/>
  <c r="F166" i="104"/>
  <c r="F169" i="104" s="1"/>
  <c r="F135" i="104"/>
  <c r="M166" i="104"/>
  <c r="M169" i="104" s="1"/>
  <c r="M135" i="104"/>
  <c r="S135" i="104"/>
  <c r="S166" i="104"/>
  <c r="S169" i="104" s="1"/>
  <c r="X166" i="104"/>
  <c r="X169" i="104" s="1"/>
  <c r="X135" i="104"/>
  <c r="E131" i="104"/>
  <c r="E162" i="104"/>
  <c r="I131" i="104"/>
  <c r="I162" i="104"/>
  <c r="M131" i="104"/>
  <c r="M162" i="104"/>
  <c r="Q131" i="104"/>
  <c r="Q162" i="104"/>
  <c r="U131" i="104"/>
  <c r="U162" i="104"/>
  <c r="Y131" i="104"/>
  <c r="Y162" i="104"/>
  <c r="AA109" i="104"/>
  <c r="AA111" i="104" s="1"/>
  <c r="AA119" i="104" s="1"/>
  <c r="AA121" i="104" s="1"/>
  <c r="AA123" i="104" s="1"/>
  <c r="F165" i="104"/>
  <c r="F134" i="104"/>
  <c r="J165" i="104"/>
  <c r="J134" i="104"/>
  <c r="N165" i="104"/>
  <c r="N134" i="104"/>
  <c r="R165" i="104"/>
  <c r="R134" i="104"/>
  <c r="V165" i="104"/>
  <c r="V134" i="104"/>
  <c r="Z165" i="104"/>
  <c r="Z134" i="104"/>
  <c r="O131" i="104"/>
  <c r="I27" i="104"/>
  <c r="H36" i="104"/>
  <c r="H38" i="104" s="1"/>
  <c r="H40" i="104" s="1"/>
  <c r="T36" i="104"/>
  <c r="T38" i="104" s="1"/>
  <c r="T40" i="104" s="1"/>
  <c r="E36" i="104"/>
  <c r="Q36" i="104"/>
  <c r="Q38" i="104" s="1"/>
  <c r="Q40" i="104" s="1"/>
  <c r="U41" i="104" s="1"/>
  <c r="F162" i="104"/>
  <c r="F131" i="104"/>
  <c r="J162" i="104"/>
  <c r="J131" i="104"/>
  <c r="N162" i="104"/>
  <c r="N131" i="104"/>
  <c r="R162" i="104"/>
  <c r="R131" i="104"/>
  <c r="V162" i="104"/>
  <c r="V131" i="104"/>
  <c r="Z162" i="104"/>
  <c r="Z131" i="104"/>
  <c r="S131" i="104"/>
  <c r="N36" i="104"/>
  <c r="N38" i="104" s="1"/>
  <c r="N40" i="104" s="1"/>
  <c r="G131" i="104"/>
  <c r="W131" i="104"/>
  <c r="D131" i="104"/>
  <c r="D162" i="104"/>
  <c r="H131" i="104"/>
  <c r="H162" i="104"/>
  <c r="L131" i="104"/>
  <c r="L162" i="104"/>
  <c r="P131" i="104"/>
  <c r="P162" i="104"/>
  <c r="T131" i="104"/>
  <c r="T162" i="104"/>
  <c r="X131" i="104"/>
  <c r="X162" i="104"/>
  <c r="R166" i="104"/>
  <c r="R169" i="104" s="1"/>
  <c r="R135" i="104"/>
  <c r="V166" i="104"/>
  <c r="V169" i="104" s="1"/>
  <c r="V135" i="104"/>
  <c r="K131" i="104"/>
  <c r="AA131" i="104"/>
  <c r="E134" i="104"/>
  <c r="I134" i="104"/>
  <c r="M134" i="104"/>
  <c r="Q134" i="104"/>
  <c r="U134" i="104"/>
  <c r="Y134" i="104"/>
  <c r="C134" i="104"/>
  <c r="G134" i="104"/>
  <c r="K134" i="104"/>
  <c r="O134" i="104"/>
  <c r="S134" i="104"/>
  <c r="W134" i="104"/>
  <c r="AA134" i="104"/>
  <c r="D134" i="104"/>
  <c r="H134" i="104"/>
  <c r="L134" i="104"/>
  <c r="P134" i="104"/>
  <c r="T134" i="104"/>
  <c r="X134" i="104"/>
  <c r="O41" i="104" l="1"/>
  <c r="K85" i="104"/>
  <c r="K88" i="104" s="1"/>
  <c r="Z85" i="104"/>
  <c r="Z88" i="104" s="1"/>
  <c r="Z41" i="104"/>
  <c r="E38" i="104"/>
  <c r="I109" i="104"/>
  <c r="I36" i="104"/>
  <c r="I38" i="104" s="1"/>
  <c r="I40" i="104" s="1"/>
  <c r="D52" i="104"/>
  <c r="D85" i="104"/>
  <c r="D88" i="104" s="1"/>
  <c r="N85" i="104"/>
  <c r="N88" i="104" s="1"/>
  <c r="N41" i="104"/>
  <c r="N52" i="104"/>
  <c r="C27" i="104"/>
  <c r="T52" i="104"/>
  <c r="T85" i="104"/>
  <c r="T88" i="104" s="1"/>
  <c r="T41" i="104"/>
  <c r="AA135" i="104"/>
  <c r="AA166" i="104"/>
  <c r="AA169" i="104" s="1"/>
  <c r="D121" i="104"/>
  <c r="Q85" i="104"/>
  <c r="Q88" i="104" s="1"/>
  <c r="Q41" i="104"/>
  <c r="Q52" i="104"/>
  <c r="H52" i="104"/>
  <c r="H85" i="104"/>
  <c r="H88" i="104" s="1"/>
  <c r="I85" i="104" l="1"/>
  <c r="I88" i="104" s="1"/>
  <c r="I52" i="104"/>
  <c r="J41" i="104"/>
  <c r="K41" i="104"/>
  <c r="M41" i="104"/>
  <c r="L41" i="104"/>
  <c r="D123" i="104"/>
  <c r="I111" i="104"/>
  <c r="C109" i="104"/>
  <c r="C36" i="104"/>
  <c r="E40" i="104"/>
  <c r="C38" i="104"/>
  <c r="D166" i="104" l="1"/>
  <c r="D169" i="104" s="1"/>
  <c r="D135" i="104"/>
  <c r="I119" i="104"/>
  <c r="C111" i="104"/>
  <c r="E85" i="104"/>
  <c r="E88" i="104" s="1"/>
  <c r="C88" i="104" s="1"/>
  <c r="E52" i="104"/>
  <c r="H41" i="104"/>
  <c r="C40" i="104"/>
  <c r="I41" i="104"/>
  <c r="D7" i="93" l="1"/>
  <c r="C85" i="104"/>
  <c r="C41" i="104"/>
  <c r="C52" i="104"/>
  <c r="G41" i="104"/>
  <c r="F41" i="104"/>
  <c r="D41" i="104"/>
  <c r="E41" i="104"/>
  <c r="I121" i="104"/>
  <c r="C119" i="104"/>
  <c r="E27" i="93" l="1"/>
  <c r="E22" i="93"/>
  <c r="E20" i="93"/>
  <c r="E24" i="93"/>
  <c r="E21" i="93"/>
  <c r="E25" i="93"/>
  <c r="I123" i="104"/>
  <c r="C121" i="104"/>
  <c r="I166" i="104" l="1"/>
  <c r="I169" i="104" s="1"/>
  <c r="I135" i="104"/>
  <c r="C123" i="104"/>
  <c r="H7" i="93" s="1"/>
  <c r="I124" i="104" l="1"/>
  <c r="C135" i="104"/>
  <c r="C166" i="104"/>
  <c r="C169" i="104" s="1"/>
  <c r="C124" i="104"/>
  <c r="U124" i="104"/>
  <c r="J124" i="104"/>
  <c r="P124" i="104"/>
  <c r="W124" i="104"/>
  <c r="M124" i="104"/>
  <c r="S124" i="104"/>
  <c r="T124" i="104"/>
  <c r="Z124" i="104"/>
  <c r="L124" i="104"/>
  <c r="Q124" i="104"/>
  <c r="F124" i="104"/>
  <c r="V124" i="104"/>
  <c r="H124" i="104"/>
  <c r="O124" i="104"/>
  <c r="N124" i="104"/>
  <c r="E124" i="104"/>
  <c r="R124" i="104"/>
  <c r="G124" i="104"/>
  <c r="Y124" i="104"/>
  <c r="K124" i="104"/>
  <c r="X124" i="104"/>
  <c r="AA124" i="104"/>
  <c r="D124" i="104"/>
  <c r="C5" i="98" l="1"/>
  <c r="B5" i="98"/>
  <c r="A5" i="98"/>
  <c r="A6" i="98" l="1"/>
  <c r="B6" i="98"/>
  <c r="C6" i="98"/>
  <c r="A7" i="98"/>
  <c r="B7" i="98"/>
  <c r="C7" i="98"/>
  <c r="A8" i="98"/>
  <c r="B8" i="98"/>
  <c r="C8" i="98"/>
  <c r="D10" i="93" l="1"/>
  <c r="H10" i="93"/>
  <c r="I27" i="93" l="1"/>
  <c r="I25" i="93"/>
  <c r="I21" i="93"/>
  <c r="I20" i="93"/>
  <c r="I24" i="93"/>
  <c r="I22" i="93"/>
  <c r="E17" i="93"/>
  <c r="E18" i="93"/>
  <c r="I17" i="93"/>
  <c r="I18" i="93"/>
  <c r="I23" i="93"/>
  <c r="E23" i="93"/>
  <c r="E10" i="93"/>
  <c r="E15" i="93"/>
  <c r="E32" i="93"/>
  <c r="I10" i="93"/>
  <c r="E16" i="93"/>
  <c r="I16" i="93"/>
  <c r="I15" i="93"/>
  <c r="I32" i="93"/>
</calcChain>
</file>

<file path=xl/sharedStrings.xml><?xml version="1.0" encoding="utf-8"?>
<sst xmlns="http://schemas.openxmlformats.org/spreadsheetml/2006/main" count="1492" uniqueCount="515">
  <si>
    <t>Agency Responding</t>
  </si>
  <si>
    <t>Date of Submission</t>
  </si>
  <si>
    <t>Outcome Measure</t>
  </si>
  <si>
    <t>Efficiency Measure</t>
  </si>
  <si>
    <t>Output Measure</t>
  </si>
  <si>
    <t>Item #</t>
  </si>
  <si>
    <r>
      <rPr>
        <u/>
        <sz val="10"/>
        <color theme="1"/>
        <rFont val="Calibri Light"/>
        <family val="2"/>
        <scheme val="major"/>
      </rPr>
      <t>Types of Performance Measures</t>
    </r>
    <r>
      <rPr>
        <sz val="10"/>
        <color theme="1"/>
        <rFont val="Calibri Light"/>
        <family val="2"/>
        <scheme val="major"/>
      </rPr>
      <t xml:space="preserve">: 
</t>
    </r>
    <r>
      <rPr>
        <b/>
        <i/>
        <sz val="10"/>
        <color theme="1"/>
        <rFont val="Calibri Light"/>
        <family val="2"/>
        <scheme val="major"/>
      </rPr>
      <t>Outcome Measure</t>
    </r>
    <r>
      <rPr>
        <sz val="10"/>
        <color theme="1"/>
        <rFont val="Calibri Light"/>
        <family val="2"/>
        <scheme val="major"/>
      </rPr>
      <t xml:space="preserve"> - A quantifiable indicator of the public and customer benefits from an agency's actions.  Outcome measures are used to assess an agency's effectiveness in serving its key customers and in achieving its mission, goals and objectives.  They are also used to direct resources to strategies with the greatest effect on the most valued outcomes.  Outcome measures should be the first priority.  Example - % of licensees with no violations.
</t>
    </r>
    <r>
      <rPr>
        <b/>
        <i/>
        <sz val="10"/>
        <color theme="1"/>
        <rFont val="Calibri Light"/>
        <family val="2"/>
        <scheme val="major"/>
      </rPr>
      <t>Efficiency Measure</t>
    </r>
    <r>
      <rPr>
        <i/>
        <sz val="10"/>
        <color theme="1"/>
        <rFont val="Calibri Light"/>
        <family val="2"/>
        <scheme val="major"/>
      </rPr>
      <t xml:space="preserve"> </t>
    </r>
    <r>
      <rPr>
        <sz val="10"/>
        <color theme="1"/>
        <rFont val="Calibri Light"/>
        <family val="2"/>
        <scheme val="major"/>
      </rPr>
      <t xml:space="preserve">- A quantifiable indicator of productivity expressed in unit costs, units of time, or other ratio-based units.  Efficiency measures are used to assess the cost-efficiency, productivity, and timeliness of agency operations.  Efficiency measures measure the efficient use of available resources and should be the second priority.  Example - cost per inspection
</t>
    </r>
    <r>
      <rPr>
        <b/>
        <i/>
        <sz val="10"/>
        <color theme="1"/>
        <rFont val="Calibri Light"/>
        <family val="2"/>
        <scheme val="major"/>
      </rPr>
      <t>Output Measure</t>
    </r>
    <r>
      <rPr>
        <sz val="10"/>
        <color theme="1"/>
        <rFont val="Calibri Light"/>
        <family val="2"/>
        <scheme val="major"/>
      </rPr>
      <t xml:space="preserve"> - A quantifiable indicator of the number of goods or services an agency produces.  Output measures are used to assess workload and the agency's efforts to address demands.  Output measures measure workload and efforts and should be the third priority.  Example - # of business license applications processed.
</t>
    </r>
    <r>
      <rPr>
        <b/>
        <i/>
        <sz val="10"/>
        <color theme="1"/>
        <rFont val="Calibri Light"/>
        <family val="2"/>
        <scheme val="major"/>
      </rPr>
      <t>Input/Activity Measure</t>
    </r>
    <r>
      <rPr>
        <b/>
        <sz val="10"/>
        <color theme="1"/>
        <rFont val="Calibri Light"/>
        <family val="2"/>
        <scheme val="major"/>
      </rPr>
      <t xml:space="preserve"> </t>
    </r>
    <r>
      <rPr>
        <sz val="10"/>
        <color theme="1"/>
        <rFont val="Calibri Light"/>
        <family val="2"/>
        <scheme val="major"/>
      </rPr>
      <t>- Resources that contribute to the production and delivery of a service.  Inputs are "what we use to do the work."  They measure the factors or requests received that explain performance (i.e. explanatory).  These measures should be the last priority.  Example - # of license applications received</t>
    </r>
  </si>
  <si>
    <t>Agency Selected</t>
  </si>
  <si>
    <t>State</t>
  </si>
  <si>
    <t>Federal</t>
  </si>
  <si>
    <t>Input/Activity Measure</t>
  </si>
  <si>
    <t>Yes</t>
  </si>
  <si>
    <t>No</t>
  </si>
  <si>
    <t>Jurisdiction</t>
  </si>
  <si>
    <t>Type of Law</t>
  </si>
  <si>
    <t>2016-17</t>
  </si>
  <si>
    <t xml:space="preserve">Agency Code:     </t>
  </si>
  <si>
    <t>Time Applicable</t>
  </si>
  <si>
    <t>Associated Organizational Unit(s)</t>
  </si>
  <si>
    <t>Organizational Unit</t>
  </si>
  <si>
    <t>Other state agencies whose mission the deliverable may fit within</t>
  </si>
  <si>
    <t>Total amount Appropriated and Authorized to Spend</t>
  </si>
  <si>
    <t xml:space="preserve"># of FTE equivalents utilized </t>
  </si>
  <si>
    <t>Performance Measure</t>
  </si>
  <si>
    <t xml:space="preserve">Recurring or one-time? </t>
  </si>
  <si>
    <t>Deliverable</t>
  </si>
  <si>
    <t>Applicable Laws</t>
  </si>
  <si>
    <t>Line #</t>
  </si>
  <si>
    <t>Total</t>
  </si>
  <si>
    <t>Amounts appropriated, and amounts authorized, to the agency for 2016-17 that were not spent AND the agency can spend in 2017-18</t>
  </si>
  <si>
    <t>2017-18</t>
  </si>
  <si>
    <t>N/A</t>
  </si>
  <si>
    <t xml:space="preserve">Total Appropriated and Authorized (i.e. allowed to spend) by the end of 2016-17  </t>
  </si>
  <si>
    <t>State Funded Program #</t>
  </si>
  <si>
    <t>State Funded Program Description in the General Appropriations Act</t>
  </si>
  <si>
    <t>General Appropriations Act Programs</t>
  </si>
  <si>
    <r>
      <rPr>
        <sz val="10"/>
        <rFont val="Calibri Light"/>
        <family val="2"/>
        <scheme val="major"/>
      </rPr>
      <t>Database(s) through which expenditures are tracked</t>
    </r>
    <r>
      <rPr>
        <b/>
        <sz val="10"/>
        <rFont val="Calibri Light"/>
        <family val="2"/>
        <scheme val="major"/>
      </rPr>
      <t/>
    </r>
  </si>
  <si>
    <t>(minus) Spent to Achieve Agency's Comprehensive Strategic Plan</t>
  </si>
  <si>
    <t>Spent/Transferred not toward Agency's Comprehensive Strategic Plan</t>
  </si>
  <si>
    <t>State, Federal, or Other?</t>
  </si>
  <si>
    <t>How Spending is Tracked</t>
  </si>
  <si>
    <t>1B</t>
  </si>
  <si>
    <t>2B</t>
  </si>
  <si>
    <t>3B</t>
  </si>
  <si>
    <t>4B</t>
  </si>
  <si>
    <t>5B</t>
  </si>
  <si>
    <t>6B</t>
  </si>
  <si>
    <t>7B</t>
  </si>
  <si>
    <t>8B</t>
  </si>
  <si>
    <t>9B</t>
  </si>
  <si>
    <t>10B</t>
  </si>
  <si>
    <t>11B</t>
  </si>
  <si>
    <t>12B</t>
  </si>
  <si>
    <t>13B</t>
  </si>
  <si>
    <t>14B</t>
  </si>
  <si>
    <t>15B</t>
  </si>
  <si>
    <t>16B</t>
  </si>
  <si>
    <t>17B</t>
  </si>
  <si>
    <t>18B</t>
  </si>
  <si>
    <t>19B</t>
  </si>
  <si>
    <t>20B</t>
  </si>
  <si>
    <t>21B</t>
  </si>
  <si>
    <t>22B</t>
  </si>
  <si>
    <t>23B</t>
  </si>
  <si>
    <t>24B</t>
  </si>
  <si>
    <t>25B</t>
  </si>
  <si>
    <t>26B</t>
  </si>
  <si>
    <t>27B</t>
  </si>
  <si>
    <t>28B</t>
  </si>
  <si>
    <t>29B</t>
  </si>
  <si>
    <t>30B</t>
  </si>
  <si>
    <t>31B</t>
  </si>
  <si>
    <t>32B</t>
  </si>
  <si>
    <t>Appropriations and Authorizations remaining at end of year</t>
  </si>
  <si>
    <t>(minus) Spent to Achieve Agency's Comprehensive Strategic Plan (BUDGETED)</t>
  </si>
  <si>
    <t>(minus) Spent/Transferred not toward Agency's Comprehensive Strategic Plan (BUDGETED)</t>
  </si>
  <si>
    <t>Amount of appropriations and authorizations remaining (BUDGETED)</t>
  </si>
  <si>
    <t>1A</t>
  </si>
  <si>
    <t>2A</t>
  </si>
  <si>
    <t>3A</t>
  </si>
  <si>
    <t>4A</t>
  </si>
  <si>
    <t>5A</t>
  </si>
  <si>
    <t>6A</t>
  </si>
  <si>
    <t>7A</t>
  </si>
  <si>
    <t>8A</t>
  </si>
  <si>
    <t>9A</t>
  </si>
  <si>
    <t>10A</t>
  </si>
  <si>
    <t>11A</t>
  </si>
  <si>
    <t>12A</t>
  </si>
  <si>
    <t>13A</t>
  </si>
  <si>
    <t>14A</t>
  </si>
  <si>
    <t>15A</t>
  </si>
  <si>
    <t>16A</t>
  </si>
  <si>
    <t>17A</t>
  </si>
  <si>
    <t>18A</t>
  </si>
  <si>
    <t>19A</t>
  </si>
  <si>
    <t>20A</t>
  </si>
  <si>
    <t>21A</t>
  </si>
  <si>
    <t>22A</t>
  </si>
  <si>
    <t>23A</t>
  </si>
  <si>
    <t>24A</t>
  </si>
  <si>
    <t>25A</t>
  </si>
  <si>
    <t>26A</t>
  </si>
  <si>
    <t>27A</t>
  </si>
  <si>
    <t>28A</t>
  </si>
  <si>
    <t>29A</t>
  </si>
  <si>
    <t>30A</t>
  </si>
  <si>
    <t>31A</t>
  </si>
  <si>
    <t>32A</t>
  </si>
  <si>
    <t>Target:</t>
  </si>
  <si>
    <t>Actual:</t>
  </si>
  <si>
    <r>
      <t xml:space="preserve">Does the agency </t>
    </r>
    <r>
      <rPr>
        <b/>
        <sz val="10"/>
        <color theme="1"/>
        <rFont val="Calibri Light"/>
        <family val="2"/>
        <scheme val="major"/>
      </rPr>
      <t>evaluate customer satisfaction</t>
    </r>
    <r>
      <rPr>
        <sz val="10"/>
        <color theme="1"/>
        <rFont val="Calibri Light"/>
        <family val="2"/>
        <scheme val="major"/>
      </rPr>
      <t xml:space="preserve">? </t>
    </r>
  </si>
  <si>
    <t>Year</t>
  </si>
  <si>
    <r>
      <t xml:space="preserve">Does the agency know the annual </t>
    </r>
    <r>
      <rPr>
        <b/>
        <sz val="10"/>
        <color theme="1"/>
        <rFont val="Calibri Light"/>
        <family val="2"/>
        <scheme val="major"/>
      </rPr>
      <t># of potential customers</t>
    </r>
    <r>
      <rPr>
        <sz val="10"/>
        <color theme="1"/>
        <rFont val="Calibri Light"/>
        <family val="2"/>
        <scheme val="major"/>
      </rPr>
      <t xml:space="preserve">? </t>
    </r>
  </si>
  <si>
    <r>
      <t xml:space="preserve">Does the agency know the annual </t>
    </r>
    <r>
      <rPr>
        <b/>
        <sz val="10"/>
        <color theme="1"/>
        <rFont val="Calibri Light"/>
        <family val="2"/>
        <scheme val="major"/>
      </rPr>
      <t># of customers served</t>
    </r>
    <r>
      <rPr>
        <sz val="10"/>
        <color theme="1"/>
        <rFont val="Calibri Light"/>
        <family val="2"/>
        <scheme val="major"/>
      </rPr>
      <t xml:space="preserve">? </t>
    </r>
  </si>
  <si>
    <r>
      <t xml:space="preserve">Does the agency know the </t>
    </r>
    <r>
      <rPr>
        <b/>
        <sz val="10"/>
        <color theme="1"/>
        <rFont val="Calibri Light"/>
        <family val="2"/>
        <scheme val="major"/>
      </rPr>
      <t>cost it incurs, per unit</t>
    </r>
    <r>
      <rPr>
        <sz val="10"/>
        <color theme="1"/>
        <rFont val="Calibri Light"/>
        <family val="2"/>
        <scheme val="major"/>
      </rPr>
      <t xml:space="preserve">, to provide the service or product? </t>
    </r>
  </si>
  <si>
    <t>Target and Actual row labels</t>
  </si>
  <si>
    <t>SCEIS Fund # (Expendable Level - 8 digit) (full set of financials available for each through SCEIS); same Fund may be in multiple columns if multiple funding sources are deposited into it</t>
  </si>
  <si>
    <t>SCEIS Fund Description</t>
  </si>
  <si>
    <t>Source of Funds</t>
  </si>
  <si>
    <r>
      <t xml:space="preserve">Is deliverable provided because...
</t>
    </r>
    <r>
      <rPr>
        <sz val="10"/>
        <rFont val="Calibri Light"/>
        <family val="2"/>
        <scheme val="major"/>
      </rPr>
      <t xml:space="preserve">A) Specifically REQUIRED by law (must or shall); 
B) Specifically ALLOWED by law (may); or
C) Not specifically mentioned in law, but PROVIDED TO ACHIEVE the requirements of the applicable law
</t>
    </r>
  </si>
  <si>
    <t>Amounts Appropriated and Authorized (i.e. allowed to spend)</t>
  </si>
  <si>
    <t>Prior to receiving these report guidelines, did the agency have a comprehensive strategic plan? (enter Yes or No after the question mark in this cell)</t>
  </si>
  <si>
    <t xml:space="preserve">(minus) Spending/Transferring agency does not control </t>
  </si>
  <si>
    <t>Summary of Resources Available</t>
  </si>
  <si>
    <t>Total spent toward Strategic Plan</t>
  </si>
  <si>
    <r>
      <t>Does the law allow the agency to</t>
    </r>
    <r>
      <rPr>
        <b/>
        <sz val="10"/>
        <color theme="1"/>
        <rFont val="Calibri Light"/>
        <family val="2"/>
        <scheme val="major"/>
      </rPr>
      <t xml:space="preserve"> charge for the service or product</t>
    </r>
    <r>
      <rPr>
        <sz val="10"/>
        <color theme="1"/>
        <rFont val="Calibri Light"/>
        <family val="2"/>
        <scheme val="major"/>
      </rPr>
      <t>?</t>
    </r>
  </si>
  <si>
    <t>Note:  Appropriations and authorizations are based on cash available and amounts estimated to receive during the year</t>
  </si>
  <si>
    <t>Source #1</t>
  </si>
  <si>
    <t>Source #2</t>
  </si>
  <si>
    <t>Source #3</t>
  </si>
  <si>
    <t>Source #4</t>
  </si>
  <si>
    <t>RESOURCES AGENCY IS ALLOWED TO USE (2017-18)</t>
  </si>
  <si>
    <t>HOW RESOURCES ARE UTILIZED (2017-18)</t>
  </si>
  <si>
    <t>END OF YEAR AMOUNT REMAINING (2017-18)</t>
  </si>
  <si>
    <t>START OF YEAR FINANCIAL RESOURCES AVAILABLE (2017-18)</t>
  </si>
  <si>
    <r>
      <t xml:space="preserve">Does the agency </t>
    </r>
    <r>
      <rPr>
        <b/>
        <sz val="10"/>
        <rFont val="Calibri Light"/>
        <family val="2"/>
        <scheme val="major"/>
      </rPr>
      <t xml:space="preserve">evaluate the outcome obtained by customers / individuals who receive </t>
    </r>
    <r>
      <rPr>
        <sz val="10"/>
        <rFont val="Calibri Light"/>
        <family val="2"/>
        <scheme val="major"/>
      </rPr>
      <t>the service or product (on an individual or aggregate basis?)</t>
    </r>
  </si>
  <si>
    <t>Currently using, considering using in future, no longer using</t>
  </si>
  <si>
    <t xml:space="preserve">If the agency feels additional explanation of data provided in any of the sections below would assist those reading the document in better understanding the data please add a row under the applicable section, label it "Additional Notes," and enter the additional explanation.  </t>
  </si>
  <si>
    <t>Organizational Unit (or all agency) that generated or received the money</t>
  </si>
  <si>
    <t>Indicate whether revenue is generated (by agency through sale of deliverables or application for grants) or received (from state or set federal matching formula)?</t>
  </si>
  <si>
    <t>Does this money remain with the agency or go to the General Fund?</t>
  </si>
  <si>
    <r>
      <t>Cash balances at start of the year</t>
    </r>
    <r>
      <rPr>
        <sz val="10"/>
        <rFont val="Calibri Light"/>
        <family val="2"/>
        <scheme val="major"/>
      </rPr>
      <t xml:space="preserve"> - (Cash balance for each Source of Fund should be entered only once and appear in the column where the Source of Fund is first listed)</t>
    </r>
  </si>
  <si>
    <t>% of Total Available to Spend</t>
  </si>
  <si>
    <t>Amount of remaining</t>
  </si>
  <si>
    <t>Amount remaining</t>
  </si>
  <si>
    <t>Total # of FTEs available / Total # filled at start of year</t>
  </si>
  <si>
    <t># of FTE equivalents planned to utilize</t>
  </si>
  <si>
    <t>Cash balance at the end of 2015-16</t>
  </si>
  <si>
    <t>Change in cash balance during 2016-17</t>
  </si>
  <si>
    <t xml:space="preserve">Total allowed to spend at START of 2017-18  </t>
  </si>
  <si>
    <t xml:space="preserve">Total allowed to spend by END of 2017-18  </t>
  </si>
  <si>
    <r>
      <t xml:space="preserve">Associated General Appropriations Act Program(s) </t>
    </r>
    <r>
      <rPr>
        <sz val="10"/>
        <color theme="1"/>
        <rFont val="Calibri Light"/>
        <family val="2"/>
        <scheme val="major"/>
      </rPr>
      <t>(If there are a number of different assoc. programs, please enter "A," then explain at the end of the chart what is included in "A")</t>
    </r>
  </si>
  <si>
    <t>Associated General Appropriations Act Program(s)</t>
  </si>
  <si>
    <r>
      <t xml:space="preserve">Amount Spent </t>
    </r>
    <r>
      <rPr>
        <sz val="10"/>
        <color theme="1"/>
        <rFont val="Calibri Light"/>
        <family val="2"/>
        <scheme val="major"/>
      </rPr>
      <t>(including employee salaries/wages and benefits)</t>
    </r>
  </si>
  <si>
    <r>
      <t xml:space="preserve">Amount budgeted </t>
    </r>
    <r>
      <rPr>
        <sz val="10"/>
        <color theme="1"/>
        <rFont val="Calibri Light"/>
        <family val="2"/>
        <scheme val="major"/>
      </rPr>
      <t>(including employee salaries/wages and benefits)</t>
    </r>
  </si>
  <si>
    <t>% of Total Available to  Budget</t>
  </si>
  <si>
    <t>3A-2</t>
  </si>
  <si>
    <t>3A-3</t>
  </si>
  <si>
    <t>8A-2</t>
  </si>
  <si>
    <t>8A-3</t>
  </si>
  <si>
    <t>Revenue (generated or received) last year</t>
  </si>
  <si>
    <t>Revenue (generated or received) sources</t>
  </si>
  <si>
    <t>Revenue (generated or received) Source (do not combine recurring with one-time and please list the sources deposited in the same SCEIS Fund in consecutive columns)</t>
  </si>
  <si>
    <t>Where revenue (generated or received) appears in SCEIS</t>
  </si>
  <si>
    <t>22A-2</t>
  </si>
  <si>
    <t>3B-2</t>
  </si>
  <si>
    <t>3B-3</t>
  </si>
  <si>
    <t>8B-2</t>
  </si>
  <si>
    <t>8B-3</t>
  </si>
  <si>
    <t>22B-2</t>
  </si>
  <si>
    <t>Total cash balance as of July 1, 2017 (start of 2017-18)</t>
  </si>
  <si>
    <t>Total not toward Strategic Plan in 2017-18</t>
  </si>
  <si>
    <t>Fiscal Year 2017-18</t>
  </si>
  <si>
    <t>LAWS CHART</t>
  </si>
  <si>
    <t>PERFORMANCE MEASURES CHART</t>
  </si>
  <si>
    <t>Currently using, in future, no longer?</t>
  </si>
  <si>
    <t>Currently using</t>
  </si>
  <si>
    <t>Considering using</t>
  </si>
  <si>
    <t>No longer using</t>
  </si>
  <si>
    <t>Statute</t>
  </si>
  <si>
    <t>Types of Measure?</t>
  </si>
  <si>
    <t>Regulation</t>
  </si>
  <si>
    <t>Proviso</t>
  </si>
  <si>
    <t>Does law specify a customer?</t>
  </si>
  <si>
    <t>Required By?</t>
  </si>
  <si>
    <t>Does law specify a deliverable?</t>
  </si>
  <si>
    <t>DELIVERABLES CHART</t>
  </si>
  <si>
    <t>Evaluate Outcome?</t>
  </si>
  <si>
    <t>Know annual # of potential customers?</t>
  </si>
  <si>
    <t>Know annual # of customers served?</t>
  </si>
  <si>
    <t>STRATEGIC PLAN SUMMARY CHART</t>
  </si>
  <si>
    <t>Person have input on budget?</t>
  </si>
  <si>
    <t>Evaluate Customer Satisfaction?</t>
  </si>
  <si>
    <t>Know cost per unit?</t>
  </si>
  <si>
    <t>Allowed to Charge for service or product?</t>
  </si>
  <si>
    <t>Is deliverable provided because…</t>
  </si>
  <si>
    <t>Require</t>
  </si>
  <si>
    <t>Allow</t>
  </si>
  <si>
    <t>Not specifically mentioned in law, but provided to achieve the requirements of the applicable law</t>
  </si>
  <si>
    <t>Purpose of Organizational Unit</t>
  </si>
  <si>
    <t>Track employee satisfaction?</t>
  </si>
  <si>
    <t>ORGANIZATIONAL UNIT CHART</t>
  </si>
  <si>
    <t>Allow anonymous feedback?</t>
  </si>
  <si>
    <t>Jobs require a certification?</t>
  </si>
  <si>
    <t>Pay for/provide required certifications?</t>
  </si>
  <si>
    <t>All</t>
  </si>
  <si>
    <t>Some</t>
  </si>
  <si>
    <t>None</t>
  </si>
  <si>
    <t>DNE</t>
  </si>
  <si>
    <r>
      <t xml:space="preserve">Turnover Rate </t>
    </r>
    <r>
      <rPr>
        <sz val="10"/>
        <rFont val="Calibri Light"/>
        <family val="2"/>
        <scheme val="major"/>
      </rPr>
      <t>in the organizational unit</t>
    </r>
  </si>
  <si>
    <t>State government</t>
  </si>
  <si>
    <t>Federal government</t>
  </si>
  <si>
    <t>State government + Agency Selected</t>
  </si>
  <si>
    <t>Federal government + Agency Selected</t>
  </si>
  <si>
    <t>Spent/Transferred NOT toward Agency's Comprehensive Strategic Plan</t>
  </si>
  <si>
    <t>Recurring</t>
  </si>
  <si>
    <t>One-Time</t>
  </si>
  <si>
    <t>Other</t>
  </si>
  <si>
    <t>Generated by agency</t>
  </si>
  <si>
    <t>Received from state or set federal match</t>
  </si>
  <si>
    <t>Remain with agency</t>
  </si>
  <si>
    <t>Go to the General Fund</t>
  </si>
  <si>
    <t>If yes, in the previous column, did the agency pay for, or provide in-house, classes/instruction/etc. needed to maintain all, some, or none of the required certifications?</t>
  </si>
  <si>
    <t>Associated Organizational Unit</t>
  </si>
  <si>
    <t>If yes, what type of service or product?</t>
  </si>
  <si>
    <t>Report our agency must/may provide</t>
  </si>
  <si>
    <t>Board, commission, or committee on which someone from our agency must/may serve</t>
  </si>
  <si>
    <t>Distribute funding to another entity</t>
  </si>
  <si>
    <t>Other service or product our agency must/may provide</t>
  </si>
  <si>
    <t>No - But relates to manner in which one or more agency deliverables is provided</t>
  </si>
  <si>
    <t>No - But relates to source of funding</t>
  </si>
  <si>
    <t>No - Does not relate directly to any agency deliverables</t>
  </si>
  <si>
    <t>2015-16</t>
  </si>
  <si>
    <r>
      <t xml:space="preserve">Did the agency make efforts to obtain information from employees leaving the agency (e.g., exit interview, survey, evaluation, etc.)? </t>
    </r>
    <r>
      <rPr>
        <sz val="10"/>
        <color theme="1"/>
        <rFont val="Calibri Light"/>
        <family val="2"/>
        <scheme val="major"/>
      </rPr>
      <t>(Y/N)</t>
    </r>
  </si>
  <si>
    <t>Total generated or received by June 30, 2017 (end of 2016-17</t>
  </si>
  <si>
    <t>Appropriations and authorizations remaining from 2017-18</t>
  </si>
  <si>
    <t>Fiscal Year 2018-19</t>
  </si>
  <si>
    <t>START OF YEAR FINANCIAL RESOURCES AVAILABLE (2018-19)</t>
  </si>
  <si>
    <t>Total generated or received by June 30, 2018 (end of 2017-18)</t>
  </si>
  <si>
    <t>Cash balance at the end of 2016-17</t>
  </si>
  <si>
    <t>Change in cash balance during 2017-18</t>
  </si>
  <si>
    <t>Total cash balance as of July 1, 2018 (start of 2018-19)</t>
  </si>
  <si>
    <t>RESOURCES AGENCY IS ALLOWED TO USE (2018-19)</t>
  </si>
  <si>
    <t>Amounts appropriated, and amounts authorized, to the agency for 2017-18 that were not spent AND the agency can spend in 2018-19</t>
  </si>
  <si>
    <t xml:space="preserve">Total allowed to spend at START of 2018-19  </t>
  </si>
  <si>
    <t xml:space="preserve">Total allowed to spend by END of 2018-19  </t>
  </si>
  <si>
    <t>HOW RESOURCES ARE UTILIZED (2018-19)</t>
  </si>
  <si>
    <t xml:space="preserve">Total Appropriated and Authorized (i.e. allowed to spend) by the end of 2018-19  </t>
  </si>
  <si>
    <t>Total not toward Strategic Plan in 2018-19</t>
  </si>
  <si>
    <t>END OF YEAR AMOUNT REMAINING (2018-19)</t>
  </si>
  <si>
    <t>2018-19</t>
  </si>
  <si>
    <t>% of Total Available</t>
  </si>
  <si>
    <t>2017-18 Appropriations &amp; Authorizations to agency (start of year)</t>
  </si>
  <si>
    <t>2017-18 Appropriations &amp; Authorizations to agency (during the year)</t>
  </si>
  <si>
    <t>2018-19 Appropriations &amp; Authorizations to agency (start of year)</t>
  </si>
  <si>
    <t>2018-19 Appropriations &amp; Authorizations to agency (during the year) (BUDGETED)</t>
  </si>
  <si>
    <t>Percentage of total funds allowed to spend</t>
  </si>
  <si>
    <t>Type of Measure</t>
  </si>
  <si>
    <t>Agency selected; Required by State; or Required by Federal</t>
  </si>
  <si>
    <t>Strategy 1.1: Enter Strategy 1.1</t>
  </si>
  <si>
    <t>Insert as many additional rows as needed to include entire strategic plan</t>
  </si>
  <si>
    <t>*DNE = Did not exist</t>
  </si>
  <si>
    <r>
      <rPr>
        <b/>
        <sz val="10"/>
        <rFont val="Calibri Light"/>
        <family val="2"/>
        <scheme val="major"/>
      </rPr>
      <t xml:space="preserve">Associated Deliverable(s) </t>
    </r>
    <r>
      <rPr>
        <sz val="10"/>
        <rFont val="Calibri Light"/>
        <family val="2"/>
        <scheme val="major"/>
      </rPr>
      <t xml:space="preserve">(i.e., service or product)
</t>
    </r>
  </si>
  <si>
    <r>
      <t>2017-18 Comprehensive Strategic Plan Part and Description</t>
    </r>
    <r>
      <rPr>
        <sz val="10"/>
        <rFont val="Calibri Light"/>
        <family val="2"/>
        <scheme val="major"/>
      </rPr>
      <t xml:space="preserve">
(e.g., Goal 1 - Insert Goal 1; Strategy 1.1 - Insert Strategy 1.1)</t>
    </r>
    <r>
      <rPr>
        <b/>
        <sz val="10"/>
        <rFont val="Calibri Light"/>
        <family val="2"/>
        <scheme val="major"/>
      </rPr>
      <t xml:space="preserve">
</t>
    </r>
  </si>
  <si>
    <r>
      <rPr>
        <b/>
        <sz val="10"/>
        <color theme="1"/>
        <rFont val="Calibri Light"/>
        <family val="2"/>
        <scheme val="major"/>
      </rPr>
      <t>Additional comments from agency</t>
    </r>
    <r>
      <rPr>
        <sz val="10"/>
        <color theme="1"/>
        <rFont val="Calibri Light"/>
        <family val="2"/>
        <scheme val="major"/>
      </rPr>
      <t xml:space="preserve"> (optional)</t>
    </r>
  </si>
  <si>
    <r>
      <t xml:space="preserve">Responsible Employee Name &amp; Time staff member has been responsible for the strategy 
</t>
    </r>
    <r>
      <rPr>
        <sz val="10"/>
        <rFont val="Calibri Light"/>
        <family val="2"/>
        <scheme val="major"/>
      </rPr>
      <t>(e.g. John Doe (responsible less than 3 years) or Jane Doe (responsible more than 3 years))</t>
    </r>
    <r>
      <rPr>
        <b/>
        <sz val="10"/>
        <rFont val="Calibri Light"/>
        <family val="2"/>
        <scheme val="major"/>
      </rPr>
      <t xml:space="preserve"> </t>
    </r>
  </si>
  <si>
    <t>What is agency seeking in relation to Target?</t>
  </si>
  <si>
    <t>Meet exactly</t>
  </si>
  <si>
    <t>Meet or obtain higher value</t>
  </si>
  <si>
    <t>Meet or obtain lower value</t>
  </si>
  <si>
    <r>
      <t xml:space="preserve">Partner(s), by segment, the agency works with to achieve the strategy </t>
    </r>
    <r>
      <rPr>
        <sz val="10"/>
        <rFont val="Calibri Light"/>
        <family val="2"/>
        <scheme val="major"/>
      </rPr>
      <t>(Federal Government; State Government; Local Government; Higher Education Institution; K-12 Education Institution; Private Business; Non-Profit Entity; Individual; or Other)</t>
    </r>
  </si>
  <si>
    <t>Optional - Service or Product component(s)</t>
  </si>
  <si>
    <r>
      <t xml:space="preserve">Additional comments from agency </t>
    </r>
    <r>
      <rPr>
        <sz val="10"/>
        <color theme="1"/>
        <rFont val="Calibri Light"/>
        <family val="2"/>
        <scheme val="major"/>
      </rPr>
      <t>(Optional)</t>
    </r>
  </si>
  <si>
    <r>
      <t xml:space="preserve">Optional - Service or Product component(s) </t>
    </r>
    <r>
      <rPr>
        <sz val="10"/>
        <color theme="1"/>
        <rFont val="Calibri Light"/>
        <family val="2"/>
        <scheme val="major"/>
      </rPr>
      <t>(List actions needed to provide the deliverable OR if deliverable is too broad to complete the remaining columns, list, on separate rows, each product/service associated with the deliverable for which the agency can complete the remaining columns)</t>
    </r>
  </si>
  <si>
    <r>
      <t xml:space="preserve">Average Number of Employees </t>
    </r>
    <r>
      <rPr>
        <sz val="10"/>
        <rFont val="Calibri Light"/>
        <family val="2"/>
        <scheme val="major"/>
      </rPr>
      <t>in the organizational unit (see Guidelines for how to calculate)</t>
    </r>
  </si>
  <si>
    <r>
      <t xml:space="preserve">Deliverable </t>
    </r>
    <r>
      <rPr>
        <sz val="10"/>
        <rFont val="Calibri Light"/>
        <family val="2"/>
        <scheme val="major"/>
      </rPr>
      <t>(See Guidelines)</t>
    </r>
  </si>
  <si>
    <r>
      <t xml:space="preserve">Greatest potential harm to the public if deliverable is not provided </t>
    </r>
    <r>
      <rPr>
        <sz val="10"/>
        <color theme="1"/>
        <rFont val="Calibri Light"/>
        <family val="2"/>
        <scheme val="major"/>
      </rPr>
      <t>(See Guidelines)</t>
    </r>
  </si>
  <si>
    <r>
      <t xml:space="preserve">1-3 recommendations to the General Assembly, other than $ and providing the deliverable, for how the General Assembly can help avoid the greatest potential harm </t>
    </r>
    <r>
      <rPr>
        <sz val="10"/>
        <color theme="1"/>
        <rFont val="Calibri Light"/>
        <family val="2"/>
        <scheme val="major"/>
      </rPr>
      <t>(See Guidelines)</t>
    </r>
  </si>
  <si>
    <r>
      <rPr>
        <sz val="10"/>
        <rFont val="Calibri Light"/>
        <family val="2"/>
        <scheme val="major"/>
      </rPr>
      <t>Did the agency evaluate and track</t>
    </r>
    <r>
      <rPr>
        <b/>
        <sz val="10"/>
        <rFont val="Calibri Light"/>
        <family val="2"/>
        <scheme val="major"/>
      </rPr>
      <t xml:space="preserve"> employee satisfaction </t>
    </r>
    <r>
      <rPr>
        <sz val="10"/>
        <rFont val="Calibri Light"/>
        <family val="2"/>
        <scheme val="major"/>
      </rPr>
      <t xml:space="preserve">in the organizational unit? </t>
    </r>
  </si>
  <si>
    <r>
      <rPr>
        <sz val="10"/>
        <rFont val="Calibri Light"/>
        <family val="2"/>
        <scheme val="major"/>
      </rPr>
      <t xml:space="preserve">Did the agency allow for </t>
    </r>
    <r>
      <rPr>
        <b/>
        <sz val="10"/>
        <rFont val="Calibri Light"/>
        <family val="2"/>
        <scheme val="major"/>
      </rPr>
      <t>anonymous feedback from employees</t>
    </r>
    <r>
      <rPr>
        <sz val="10"/>
        <rFont val="Calibri Light"/>
        <family val="2"/>
        <scheme val="major"/>
      </rPr>
      <t xml:space="preserve"> in the organizational unit?</t>
    </r>
    <r>
      <rPr>
        <b/>
        <sz val="10"/>
        <rFont val="Calibri Light"/>
        <family val="2"/>
        <scheme val="major"/>
      </rPr>
      <t xml:space="preserve"> </t>
    </r>
  </si>
  <si>
    <r>
      <t xml:space="preserve">Did any of the jobs </t>
    </r>
    <r>
      <rPr>
        <sz val="10"/>
        <rFont val="Calibri Light"/>
        <family val="2"/>
        <scheme val="major"/>
      </rPr>
      <t>in the organizational unit</t>
    </r>
    <r>
      <rPr>
        <b/>
        <sz val="10"/>
        <rFont val="Calibri Light"/>
        <family val="2"/>
        <scheme val="major"/>
      </rPr>
      <t xml:space="preserve"> require a certification </t>
    </r>
    <r>
      <rPr>
        <sz val="10"/>
        <rFont val="Calibri Light"/>
        <family val="2"/>
        <scheme val="major"/>
      </rPr>
      <t>(e.g., teaching, medical, accounting, etc.)?</t>
    </r>
    <r>
      <rPr>
        <b/>
        <sz val="10"/>
        <rFont val="Calibri Light"/>
        <family val="2"/>
        <scheme val="major"/>
      </rPr>
      <t xml:space="preserve"> </t>
    </r>
  </si>
  <si>
    <t>Percentage of total funds allowed to spend (will auto-calculate)</t>
  </si>
  <si>
    <r>
      <t>Toward Agency's 2017-18 Comprehensive Strategic Plan</t>
    </r>
    <r>
      <rPr>
        <sz val="10"/>
        <rFont val="Calibri Light"/>
        <family val="2"/>
        <scheme val="major"/>
      </rPr>
      <t xml:space="preserve"> (By Strategy)</t>
    </r>
  </si>
  <si>
    <r>
      <t>Toward Agency's 2018-19 Comprehensive Strategic Plan</t>
    </r>
    <r>
      <rPr>
        <sz val="10"/>
        <rFont val="Calibri Light"/>
        <family val="2"/>
        <scheme val="major"/>
      </rPr>
      <t xml:space="preserve"> (By Strategy)</t>
    </r>
  </si>
  <si>
    <t>Insert each unrelated purpose on a separate row; add as many rows as needed</t>
  </si>
  <si>
    <t>Does this person have input into the budget for the strategy?</t>
  </si>
  <si>
    <r>
      <t xml:space="preserve">Associated Performance Measures </t>
    </r>
    <r>
      <rPr>
        <sz val="10"/>
        <color theme="1"/>
        <rFont val="Calibri Light"/>
        <family val="2"/>
        <scheme val="major"/>
      </rPr>
      <t>(Please ensure each performance measure is on a separate line within the cell by typing the first associated performance measure, then press "Alt + Enter," then type the next assoc. PM, the press "Alt + Enter," and continue until all associated PMs are entered)</t>
    </r>
  </si>
  <si>
    <t>If source of funds is multi-year grant, # of years, including this year, remaining</t>
  </si>
  <si>
    <t>External restrictions (from state/federal government, grant issuer, etc.), if any, on use of funds</t>
  </si>
  <si>
    <t>SCDMH will increase the number of children and adolescents it serves.</t>
  </si>
  <si>
    <t>Inpatient "bed days" will remain constant or increase.</t>
  </si>
  <si>
    <t>Admissions to inpatient forensic facilities.</t>
  </si>
  <si>
    <t>SCDMH will maintain or increase the number of adults seen in community settings.</t>
  </si>
  <si>
    <t>July 1 - June 30</t>
  </si>
  <si>
    <t xml:space="preserve">Target:        </t>
  </si>
  <si>
    <t xml:space="preserve">Actual:         </t>
  </si>
  <si>
    <t>Patients will have scheduled appointments at CMHCs within median of 7 days of discharge from an inpatient psychiatric facility.</t>
  </si>
  <si>
    <t>Number of hours employees receive training via computer will increase or remain constant.</t>
  </si>
  <si>
    <t>Number of modules available will remain constant or increase.</t>
  </si>
  <si>
    <t>The number of hospitals utilizing SCDMH Telepsychiatry services will remain constant or increase.</t>
  </si>
  <si>
    <t>The number of Community Mental Health Centers utilizing Telepsychiatry services will remain constant or increase.</t>
  </si>
  <si>
    <t>Percentage of SCDMH patients having meaningful employment will increase.</t>
  </si>
  <si>
    <t>Percentage of patients participating in SCDMH employment programs, gaining meaningful employment, will meet or exceed national benchmark (40%).</t>
  </si>
  <si>
    <t>Percentage of adults expressing satisfaction with SCDMH services will meet or exceed national averages (US average 88%).</t>
  </si>
  <si>
    <t>Percentage of youths receiving SCDMH services will remain consistent with satisfaction of parents of youth (no national average available for youth satisfaction rates).</t>
  </si>
  <si>
    <t>All Community Mental Health Centers will meet Centers for Medicare and Medicaid  Studies' rules for emergency preparedness when surveyed for compliance (at least once every three years).</t>
  </si>
  <si>
    <t>SCDMH will have trained personnel prepared to staff the State Emergency Operation's Center (SEOC) throughout all drills and "real world" emergency situations.</t>
  </si>
  <si>
    <t>Patients awaiting beds, at time of Monday snapshot, will be appropriately placed within 24 hours of their emergency room arrival.</t>
  </si>
  <si>
    <t>The number of schools in South Carolina with a school based counselor will increase.</t>
  </si>
  <si>
    <t>SCYSPI will be partnerships with a CMHC, Federally Qualified Health Center, a hospital ED, and an inpatient hospital.  Each partnership will be 25% of achieving goal.</t>
  </si>
  <si>
    <t>Number of admissions to SCDMH inpatient facilities will decrease.</t>
  </si>
  <si>
    <t>&lt;7</t>
  </si>
  <si>
    <t>&lt;5%</t>
  </si>
  <si>
    <t>Percentage of patients requiring readmission within thirty days of discharge will be below 5%. 2013 US average 7.5%)</t>
  </si>
  <si>
    <t>If new target of 17 is met in FY2019, that will be 100% of Community Mental Health Centers using telepsychiatry.  At that point, may rely upon number of community services performed using this technology.</t>
  </si>
  <si>
    <t>Use of seclusion rooms in SCDMH inpatient facilities will remain below of national average). (0.49 hours per 1,000 hours of inpatient service).</t>
  </si>
  <si>
    <t>FY2019 target less than reported on FY2018 Accountability Report.  Target adjusted to be less than most recently reported US average.</t>
  </si>
  <si>
    <t>New Centers for Medicare and Medicaid Services issued Emergency Preparedness guidelines to include Community Mental Health Centers.  Failure to comply with new guidelines could result in loss of ability to participate as a Medicare and Medicaid  provider.</t>
  </si>
  <si>
    <t>Number of people awaiting beds will be reduced. (Data is based upon a "Monday morning snapshot" of hospital emergency departments).</t>
  </si>
  <si>
    <t>&gt;2,000</t>
  </si>
  <si>
    <t>In FY2015, method of counting people in Emergency Departments was changed when an employee departed.  New person providing data cannot account for how previous date was collected.</t>
  </si>
  <si>
    <t>See above note.</t>
  </si>
  <si>
    <t>&lt;2,000</t>
  </si>
  <si>
    <t>&lt;2,200</t>
  </si>
  <si>
    <t>&lt;2,400</t>
  </si>
  <si>
    <t>&lt;1,500</t>
  </si>
  <si>
    <t>&lt;1,600</t>
  </si>
  <si>
    <t>&lt;1,800</t>
  </si>
  <si>
    <t>New Measure</t>
  </si>
  <si>
    <t>New Goal</t>
  </si>
  <si>
    <t>Number of new charts opened in community mental health centers.</t>
  </si>
  <si>
    <t>Discontinued.</t>
  </si>
  <si>
    <t>&lt;25%</t>
  </si>
  <si>
    <t xml:space="preserve">SECTION 62-5-105. </t>
  </si>
  <si>
    <t>Provide mental health treatment and related services.</t>
  </si>
  <si>
    <t>SC Code of Laws, Sections 44-11-10, 44-11-30, 44-11-60, 44-13-05, 44-13-20, 44-13-30, 44-13-50, 44-13-60, 44-15-20, 44-15-80, 44-17-310, et. seq, 44-22-20, et. seq., 44-23-210, 44-23-220, 44-23-40, 44-23-410, 44-23-420, 44-23-430, 44-23-450, 44-23-460, -44-24-10, et. seq., 44-25-10, et. seq., 44-9-50, 44-9-80, and 44-9-90 and 100.</t>
  </si>
  <si>
    <t>SECTION 44-48-10, et. seq.</t>
  </si>
  <si>
    <t>Provide treatment  to sexually violent predators.</t>
  </si>
  <si>
    <t>Provide inpatient substance abuse treatment.</t>
  </si>
  <si>
    <t>SECTION 44-52-5, et. seq</t>
  </si>
  <si>
    <t>Act as conservator for a patient in a SCDMH inpatient facility</t>
  </si>
  <si>
    <t>Governor's Executive Order 2017-11</t>
  </si>
  <si>
    <t>Be prepared to execute State Emergency Operations Plan.</t>
  </si>
  <si>
    <t>Emergency Department patients with primary diagnosis of psychiatric or substance abuse disorder and seen by SCDMH within previous 3 years.</t>
  </si>
  <si>
    <t>Result was consistently between 23 And 25% for several years.</t>
  </si>
  <si>
    <t>Patients requiring CMHC appointments will be seen in a timely manner according to protocol (priority, urgent, or routine).</t>
  </si>
  <si>
    <t>Previously averaged number of days for single indicator (days between inpatient discharge and first outpatient appointment (see #18).</t>
  </si>
  <si>
    <t>Will maintain or increase number of billable hours in CMHCs.</t>
  </si>
  <si>
    <t>The number of training modules will be reduced going forward as an effort is under way to consolidate some offerings to reduce the amount of time staff must spend in training activity.</t>
  </si>
  <si>
    <t>Life expectancy at Roddy Pavilion (skilled nursing facility) will exceed national average (1.2 years).</t>
  </si>
  <si>
    <t>Life expectancy at Stone Pavilion (skilled nursing facility for veterans) will exceed national average (1.2 years).</t>
  </si>
  <si>
    <t>Use of restraints in SCDMH inpatient facilities will remain below of national average). (0.62 hours per 1,000 hours of inpatient service).</t>
  </si>
  <si>
    <t>Prior to FY2016, the Measurement was for life expectancy for the facilities combined.  Please find FY2014 and FY2015 data below.</t>
  </si>
  <si>
    <t>Roddy and Stone Pavilions on Tucker Campus.  Facility information is now calculated individually - please refer to items above.</t>
  </si>
  <si>
    <t>Similar to an above goal but includes both civil and forensic admissions.  It was decided that this measure would only be meaningful if those admission types were counted separately.</t>
  </si>
  <si>
    <t>Target and Actual Results (FY2017)</t>
  </si>
  <si>
    <t>Target and Actual Results (FY2016)</t>
  </si>
  <si>
    <r>
      <t>Target and Actual Results (FY2018</t>
    </r>
    <r>
      <rPr>
        <sz val="10"/>
        <color theme="1"/>
        <rFont val="Calibri Light"/>
        <family val="2"/>
        <scheme val="major"/>
      </rPr>
      <t>)</t>
    </r>
  </si>
  <si>
    <t>Target and Actual Results (FY2015)</t>
  </si>
  <si>
    <t>Target and Actual Results (FY2014)</t>
  </si>
  <si>
    <t>Target Results for                          (FY2019)</t>
  </si>
  <si>
    <t>General Administration</t>
  </si>
  <si>
    <t>Community Mental Health</t>
  </si>
  <si>
    <t>Inpatient Mental Health</t>
  </si>
  <si>
    <t>Addictions</t>
  </si>
  <si>
    <t>Clinical &amp; Support Services</t>
  </si>
  <si>
    <t>Long-Term Care</t>
  </si>
  <si>
    <t>Sexual Predator Treatment Program</t>
  </si>
  <si>
    <t>Employee Benefits</t>
  </si>
  <si>
    <t>General</t>
  </si>
  <si>
    <t>General  Administration</t>
  </si>
  <si>
    <t>10010000, 10010006</t>
  </si>
  <si>
    <t>37570001, 37640002</t>
  </si>
  <si>
    <t>10010000, 10010001, 10010002, 10010003, 10010004, 10010005, 10010006, 10010022, 10010025</t>
  </si>
  <si>
    <t>30370003, 30370004, 30370005, 30370009, 30370031, 30370040, 32830000, 34660000, 34660001, 34660002, 37570001, 37640000, 37640002, 37640003, 37790000, 60000003</t>
  </si>
  <si>
    <t>10010000, 10010023</t>
  </si>
  <si>
    <t>30370004, 37570000, 37570001, 37640000, 37640001,  37790000</t>
  </si>
  <si>
    <t>34670000, 37570001, 37790000</t>
  </si>
  <si>
    <t>30370003, 30370004, 30370031, 37570001, 37640002, 37790000, 60000001</t>
  </si>
  <si>
    <t>30370004, 37570001, 37570003, 37640000, 37790000</t>
  </si>
  <si>
    <t>10010000, 10010001, 10010003, 10010005, 10010006, 10010022, 10010025</t>
  </si>
  <si>
    <t>30370003, 30370005, 30370031, 32830000, 34660000, 34660001, 34660002, 34670000, 37570001, 37570003, 37640000, 37640001, 37640002, 37640003, 37790000</t>
  </si>
  <si>
    <t>General Fund, Rural Initiative Other</t>
  </si>
  <si>
    <t>Institutional Revenue, Non-Recurring Medicaid</t>
  </si>
  <si>
    <t>General Fund, Crisis Intervention, Community Housing, ACT Programs, Crisis Stabilization, Rural Initiative, Rural Initiative Other, Crisis Expansion, School Based Services</t>
  </si>
  <si>
    <t>Ensor Trust, Donations Unrestricted, Donations Restricted, Pee Dee MHC, Special Deposits/Grants, NASHMPD, Special Programs, Operation of Clinics, County Appropriations, MCO Operations, Institutional Revenue, Medicaid Reimbursement, Non-Recurring Medicaid, Medicaid Cash Match, Patient Fee Account, Direct Patient Activities</t>
  </si>
  <si>
    <t>General Fund, Uncompensated Patient Care</t>
  </si>
  <si>
    <t>Donations Unrestricted, Operating Revenue, Institutional Revenue, Medicaid Reimbursement, Disproportionate Share, Patient Fee Account</t>
  </si>
  <si>
    <t>Drug Fines, Institutional Revenue, Patient Fee Account</t>
  </si>
  <si>
    <t>General Fund</t>
  </si>
  <si>
    <t>Ensor Trust, Donations Unrestricted, Special Deposits/Grants, Institutional Revenue, Non-Recurring Medicaid, Patient Fee Account, Donations</t>
  </si>
  <si>
    <t>Donations Unrestricted, Institutional Revenue, Veterans Administration, Medicaid Reimbursement, Patient Fee Account</t>
  </si>
  <si>
    <t>Ensor Trust</t>
  </si>
  <si>
    <t>General Fund, Crisis Intervention, ACT Programs, Rural Initiative, Rural Initiative Other, Crisis Expansion, School Based Program</t>
  </si>
  <si>
    <t>Ensor Trust, Donations Restricted, Special Deposits/Grants, Special Programs, Operation of Clinics, County Appropriation, MCO Operations, Drug Fines, Institutional Revenue, Veterans Administration, Medicaid Reimbursement, Disproportionate Share, Non-Recurring Medicaid, Medicaid Cash Match, Patient Fee Account</t>
  </si>
  <si>
    <t>Federal Funds</t>
  </si>
  <si>
    <t>0100.000000.000</t>
  </si>
  <si>
    <t>7000.050500.000
7000.051001.000</t>
  </si>
  <si>
    <t>7000.050500.000
7000.051001.000
7000.051005X000
7000.051006X000</t>
  </si>
  <si>
    <t>7000.101000.000
7000.100510.000
7000.100505.000
7000.101500.000
7000.100515.000</t>
  </si>
  <si>
    <t>7000.201000.000</t>
  </si>
  <si>
    <t>7000.500500.000
7000.501000.000
7000.502000.000
7000.501500.000</t>
  </si>
  <si>
    <t>7000.550100.000
7000.550300.000
7000.550400.000
7000.551000.000</t>
  </si>
  <si>
    <t>7000.600000.000</t>
  </si>
  <si>
    <t>9500.050000.000</t>
  </si>
  <si>
    <t>Community Mental Health, Projects &amp; Grants</t>
  </si>
  <si>
    <t xml:space="preserve">Harris Hospital, Bryan Forensics, Bryan Civil, Medical Clinics, Bryan Hall </t>
  </si>
  <si>
    <t>Morris Village</t>
  </si>
  <si>
    <t>Support Services, Public Safety, Training &amp; Research, Nutritional Services</t>
  </si>
  <si>
    <t>Stone Pavilion, Campbell Veterans, Victory House, Roddey Pavilion</t>
  </si>
  <si>
    <t>SCEIS</t>
  </si>
  <si>
    <t>2015-16: Yes, Exit Interviews.
2016-17: Yes, Exit Interviews.
2017-18: Yes, Exit Interviews.</t>
  </si>
  <si>
    <t>Primarily provides for long-range planning, performance and clinical standards, evaluation and quality assurance and legal counsel.</t>
  </si>
  <si>
    <t>Nutritional services for inpatient facilities, public safety, information technology, financial and human resources and other support services</t>
  </si>
  <si>
    <t>Residential care for individuals and veterans with mental illness whose medical conditions are persistently fragile enough to require long-term nursing care.</t>
  </si>
  <si>
    <t>Treatment for civilly-committed individuals found by the courts to be sexually violent predators.  Mandated by the Sexually Violent Predator Act, Section 44-48-10 et al.</t>
  </si>
  <si>
    <t xml:space="preserve">Appropriations and Authorizations remaining at end of year  </t>
  </si>
  <si>
    <r>
      <t xml:space="preserve">Goal 1: Enter Goal 1    </t>
    </r>
    <r>
      <rPr>
        <b/>
        <sz val="10"/>
        <rFont val="Calibri Light"/>
        <family val="2"/>
        <scheme val="major"/>
      </rPr>
      <t>(Please Refer to the Strategic Plan Summary)</t>
    </r>
  </si>
  <si>
    <t>Yes.</t>
  </si>
  <si>
    <t>Deborah Blalock (less than 3 years)</t>
  </si>
  <si>
    <t>Community Mental Health Services</t>
  </si>
  <si>
    <t>Inpatient Mental Health Services</t>
  </si>
  <si>
    <t>Versie Bellamy  (more than 3 years)</t>
  </si>
  <si>
    <t>Inpatient Substance Abuse Treatment</t>
  </si>
  <si>
    <t>Services delivered in a hospital setting for adult Patients whose conditions are severe enough that they are not able to be treated in the community.</t>
  </si>
  <si>
    <t>Services delivered from the seventeen mental health centers that include:  evaluation, assessment, and intake of Patients; short-term outpatient treatment; and continuing support services.</t>
  </si>
  <si>
    <t>Services delivered in a hospital setting for adult and child Patients whose conditions are severe enough that they are not able to be treated in the community.</t>
  </si>
  <si>
    <t>Residential Care for Veterans and Adults with Mental Illness</t>
  </si>
  <si>
    <t>Treatment for Sexually Violent Predators</t>
  </si>
  <si>
    <t>Goal 1:  Assure quality mental health services are available.</t>
  </si>
  <si>
    <t>Strategy 1.1: Assure psychiatric inpatient and community based services exceed national standards.</t>
  </si>
  <si>
    <t>Goal 2: Provide quality inpatient substance abuse treatment.</t>
  </si>
  <si>
    <t>Goal 3:  Provide highest standard of Long-Term care for SC Veterans and other citizens.</t>
  </si>
  <si>
    <t>Strategy 3.1:  Assure Long-Term Care facilities meet or exceed national standards.</t>
  </si>
  <si>
    <t>Goal 4:  Assure convicted sexual predators continue to receive treatment in an inpatient setting until deemed no longer a threat to other citizens.</t>
  </si>
  <si>
    <t xml:space="preserve">Strategy 4.1:  Provide quality treatment in a secure setting.  </t>
  </si>
  <si>
    <t>Goal 5:  Provide the necessary administrative and clinical services necessary to appropriately support all organizational components of SCDMH.</t>
  </si>
  <si>
    <t>Strategy 5.1:  Provide long-range planning, assure performance and clinical standards, evaluation and quality assurance, and legal counsel.</t>
  </si>
  <si>
    <t>Strategy 5.2:  Ensure nutritional services for inpatient facilities, public safety, information technology, financial and human resources and other support services</t>
  </si>
  <si>
    <t>Provides for long-range planning, performance and clinical standards, evaluation and quality assurance and legal counsel.</t>
  </si>
  <si>
    <t>Mark Binkley (more than 3 years)</t>
  </si>
  <si>
    <t>Includes supports such as nutritional services for inpatient facilities, public safety, information technology, financial and human resources, and other supportive services</t>
  </si>
  <si>
    <t>Corrections</t>
  </si>
  <si>
    <t xml:space="preserve">Mental illness is a significant health concern nationally as well in South Carolina.  Without the public inpatient and community mental health services available through the Department, which are provided without regard to patients ability to pay, tens of thousands of citizens with mental health disorders would be unable to obtain needed treatment.  Untreated mental illness is associated with a number of potential harms, from increased mortality, early mortality, increased substance abuse, increased use of emergency services and increased risk of arrest and incarceration.  </t>
  </si>
  <si>
    <t>1.  Maintain current law as written.
2.  
3.</t>
  </si>
  <si>
    <t>With no other agency in South Carolina providing treatment to this potentially dangerous population, people convicted of predatory, sexual crimes could be released when their sentences have been served.  At this time, the SC Department of Corrections would need to take this role should SCDMH be unable to continue in this role.</t>
  </si>
  <si>
    <t>1.  Continue supportive relationship with Department.
2. Explore initiatives to increase the number of individuals trained annually in South Carolina to have an mental health workforce.
3.  Participate in efforts to educate the public of mental health needs and services and especially anti-stigma efforts.</t>
  </si>
  <si>
    <t xml:space="preserve">Abuse of alcohol and other addictive substances affect South Carolinians just as significantly as people nationally.  Death is not an uncommon side-effect of substance abuse whether it be accidental overdose, motor vehicle accidents, loss of control leading to violence or suicide,  The cost associated with certain drugs of abuse also results in increased criminal activities.  People without financial resources or third party payments who require inpatient substance abuse treatment would not have access to those services.  </t>
  </si>
  <si>
    <t>1.  Continue participation with emergency preparedness drills.
2.  Increased recognition of SCDMH support in communities affected by disasters and other calamities.
3.</t>
  </si>
  <si>
    <t>SC Emergency Management                                       Health and Environmental Control                           Social Services                                                                    Vocational Rehabilitation                                            Health and Human Services</t>
  </si>
  <si>
    <t>1. Support current law.
2.
3.</t>
  </si>
  <si>
    <t>1. Support public education initiatives to increase awareness of substance abuse issues.  Promote education efforts specifically for medical practitioners to become aware of symptoms of addiction and raise concern when prescribing potentially addictive medication.
2.  Continued support for efforts such as recent initiative resulting in creation of the South Carolina Emergency Opioid Response Plan.
3.</t>
  </si>
  <si>
    <t xml:space="preserve">South Carolina's population is increasing.  Therefor it is likely additional people will require SCDMH services.  </t>
  </si>
  <si>
    <t>Replaced Measure of "Number of people served in community."  Intent of this and previous measure is to indicate if services are adequately available as South Carolina's population increases.</t>
  </si>
  <si>
    <t>Patients requiring or in potential need of mental health services benefit from appropriate hospital services as opposed to county correctional facilities.</t>
  </si>
  <si>
    <t xml:space="preserve">Note:  Cost of Benefits are not budgeted in the above categories as SCDMH treats these as a separate cost expenditure.  The amount spent for each year is the total for the Department.  </t>
  </si>
  <si>
    <t>Department of Mental Health</t>
  </si>
  <si>
    <t>Department of Alcohol and other Drug Abuse Services                                                                        Department of Motor Vehicles                                                                           State Law Enforcement Division                                Emergency Management Division</t>
  </si>
  <si>
    <t>Without the ability to act in this capacity, funds intended for the benefit of SCDMH patients and reimburse inpatient facilities for their treatment and care could be used by family members (or others) without regard for patient needs.</t>
  </si>
  <si>
    <t>Health and Environmental Control                           Corrections                                                                      Health and Human Services                                           Juvenile Justice                                                                   DAODAS                                                                          Department of Education</t>
  </si>
  <si>
    <t>Everyone who experiences a disaster or traumatic event will be affected in some way.  While most people are resilient and will recover, some will have difficulty dealing with stress and grief which are common reactions to disasters.  Not only the people who experience the event itself, but fire-fighters, law enforcement, National Guard units, and all first responders are potentially vulnerable.  SCDMH prepares, drills, and participates in disaster related activities with local South Carolina communities, volunteer organizations, and partnering with state and national agencies.</t>
  </si>
  <si>
    <t>Community Mental Health, Projects &amp; Grants, SCSHARE, NAMI</t>
  </si>
  <si>
    <t>Improving the continuity of care with smooth transition from inpatient to community services increases the likelihood of continued recovery and reduces the possibility of relapse resulting in either emergency services or repeat hospitalization.</t>
  </si>
  <si>
    <t>Use of telepsychiatry in hospital emergency departments has been shown to reduce hospital costs, length of time patients remain in emergency departments, and number of hospitalizations.</t>
  </si>
  <si>
    <t>This measure was discontinued.  More meaningful are "number of people served" and "number of billable hours" as they suggest how many services were delivered to how many citizens.</t>
  </si>
  <si>
    <t>Strategy 2.1:  Minimize number of patients returning for treatment services.</t>
  </si>
  <si>
    <r>
      <rPr>
        <u/>
        <sz val="11"/>
        <color theme="1"/>
        <rFont val="Calibri Light"/>
        <family val="2"/>
        <scheme val="major"/>
      </rPr>
      <t>Mission</t>
    </r>
    <r>
      <rPr>
        <sz val="11"/>
        <color theme="1"/>
        <rFont val="Calibri Light"/>
        <family val="2"/>
        <scheme val="major"/>
      </rPr>
      <t xml:space="preserve">:  It is the mission of the South Carolina Department of Mental Health to support the recovery of people with mental illnesses.
</t>
    </r>
    <r>
      <rPr>
        <u/>
        <sz val="11"/>
        <color theme="1"/>
        <rFont val="Calibri Light"/>
        <family val="2"/>
        <scheme val="major"/>
      </rPr>
      <t>Legal Basis</t>
    </r>
    <r>
      <rPr>
        <sz val="11"/>
        <color theme="1"/>
        <rFont val="Calibri Light"/>
        <family val="2"/>
        <scheme val="major"/>
      </rPr>
      <t>:</t>
    </r>
  </si>
  <si>
    <r>
      <rPr>
        <u/>
        <sz val="11"/>
        <color theme="1"/>
        <rFont val="Calibri Light"/>
        <family val="2"/>
        <scheme val="major"/>
      </rPr>
      <t>Vision</t>
    </r>
    <r>
      <rPr>
        <sz val="11"/>
        <color theme="1"/>
        <rFont val="Calibri Light"/>
        <family val="2"/>
        <scheme val="major"/>
      </rPr>
      <t xml:space="preserve">:  The South Carolina Department of Mental Health (DMH) is committed to improving access to mental health services, promoting recovery, eliminating stigma, improving collaboration with all our stakeholders, and assuring the highest level of cultural competence. 
We believe that people are best served in the community of their choice in the least restrictive settings possible. We commit to the availability of a full and flexible array of coordinated services in every community across the state. We believe in services that build upon critical local supports: family, friends, faith communities, healthcare providers, and other public services that offer affordable housing, employment, education, leisure pursuits, and other social and clinical supports.
We are committed to the highest standard of care in our skilled nursing facilities for South Carolina citizens.  The Joint Commission has designated two of the Department’s four nursing facilities as nationally accredited.  Only about five percent of similar facilities in South Carolina have earned this recognition. 
We are also determined to provide appropriate evaluation and/or treatment to the increasing number of individuals requiring forensic services, both inpatient and in the community.  
We strive to remain an agency worthy of the highest level of public trust. We will provide treatment environments that are safe and therapeutic and work environments that inspire and promote innovation and creativity. We will hire, train, support, and retain staff who are culturally and linguistically competent, who are committed to the philosophy of recovery, and who value continuous learning and best practices. We will provide services efficiently and effectively, and will strive always to provide interventions that are scientifically proven to support recovery.
We believe that people with mental illnesses, trauma victims, and others who experience severe emotional distress, are often the object of stigma. Therefore, we will build partnerships with the State's educational leadership and institutions, including both K-12 and institutions of higher learning, to enhance curriculum content on mental illness and mental health. We will work with employers, other state agencies, federal agencies, healthcare providers, and public media to eliminate stigma concerning mental illnesses. And we will expect our own staff to be leaders in the anti-stigma campaign.
</t>
    </r>
    <r>
      <rPr>
        <u/>
        <sz val="11"/>
        <color theme="1"/>
        <rFont val="Calibri Light"/>
        <family val="2"/>
        <scheme val="major"/>
      </rPr>
      <t>Legal Basis</t>
    </r>
    <r>
      <rPr>
        <sz val="11"/>
        <color theme="1"/>
        <rFont val="Calibri Light"/>
        <family val="2"/>
        <scheme val="major"/>
      </rPr>
      <t>:</t>
    </r>
  </si>
  <si>
    <t>&lt;0.13</t>
  </si>
  <si>
    <t>&lt;0.12</t>
  </si>
  <si>
    <t>&lt;0.1</t>
  </si>
  <si>
    <t>&lt;0.62</t>
  </si>
  <si>
    <t>&lt;0.23</t>
  </si>
  <si>
    <t>&lt;0.15</t>
  </si>
  <si>
    <t>&lt;0.49</t>
  </si>
  <si>
    <t>&lt;0.24</t>
  </si>
  <si>
    <t>Percentage of families with youths receiving SCDMH services expressing satisfaction with SCDMH services will meet or exceed national averages (US average 86%).</t>
  </si>
  <si>
    <t>In the future, will consider using a percentage to compare the number of staff appropriately trained compared to the number of people needed to adequately staff SEOC during emergencues.</t>
  </si>
  <si>
    <t>South Carolina Youth Suicide Prevention Initiative (SCYSPI) will partner with an increasing number of schools in SC.</t>
  </si>
  <si>
    <t xml:space="preserve">Prior to FY2016, measure included civil and forensic admissions combined.  Goals for each at cross purposes.  Maximizing bed days and decreasing admissions was goal for civil commitments while increasing admissions for forensics was desired. </t>
  </si>
  <si>
    <t>Number of admissions for civil commitments to SCDMH inpatient facilities will decrease.</t>
  </si>
  <si>
    <t>Life expectancy at skilled nursing facilities (US benchmark 2.3 years).</t>
  </si>
  <si>
    <t>Competitive Employment will replace the word meaningful employment in future reports.  Competitive Employment is defined as a job that pays at least minimum wage, but wages are commensurable to the job (position) located in the community and are open to anyone, not just people with mental illnesses or other disabilities.</t>
  </si>
  <si>
    <t>Percent of SC Schools with School Mental Health Counselors.</t>
  </si>
  <si>
    <t>Percentage of Personnel Trained versus Needed to Staff the State Emergency Operations Center, during periods of activation.</t>
  </si>
  <si>
    <t>PM suggested by House Oversight Committee.  Items #34 and 35 will be included in the Agency Accountability Report for FY2019.</t>
  </si>
  <si>
    <t>While an ideal objective might be to reduce the number of inpatient beds due to reduced need, this measure serves to assure funded beds are used to maximum efficiency. Please see comment attached to Item #36 below.</t>
  </si>
  <si>
    <t>Percentage of inpatient bed days used compared to bed days available.</t>
  </si>
  <si>
    <t>HOC suggeted PM.  This measure may be difficult as the number of available beds is subject to change (staffing, repairs) but would provide meaningful data.  Will explore how to track available bed days accurately.</t>
  </si>
  <si>
    <t>Please see comment.</t>
  </si>
  <si>
    <t>SCDMH will consider changing this measure to a percentage in coming years.  As there are roughly 1,267 public schools in SC, for FY2018, SCDMH was present in 51.5% of schools and currently in  57.6%.  This information is based upon number of schools found at www.ed.sc.gov/districts-schools/schools/school-directory/ as of 1/14/2019.</t>
  </si>
  <si>
    <t>Added at suggestion of House Oversight Committee (HOC).  A concern is having an accurate, up-to-date number of SC schools.  Will explore options and identify source and "as-of date" for data used.</t>
  </si>
  <si>
    <t>Inpatient Services</t>
  </si>
  <si>
    <t>SECTION 16-3-1740</t>
  </si>
  <si>
    <t>SECTION 44 -24 -230</t>
  </si>
  <si>
    <t xml:space="preserve">Section 23-31-1040 (E)(2) </t>
  </si>
  <si>
    <t>Conservator for Patient</t>
  </si>
  <si>
    <t>Stalking</t>
  </si>
  <si>
    <t>Mental Health Court</t>
  </si>
  <si>
    <t>Restoration of Right to Purchase Guns and/or Ammo</t>
  </si>
  <si>
    <t xml:space="preserve">Note:  The $547,734,373 in cell D7 on the Strategic Plan Summary is a formula which adds our authorization limit to our ending cash balance from the prior year.  In a given year, the Department does not spend everything it’s authorized to spend ($483 million/Cell C12A), primarily due to changes in our earned revenue streams and the flexibility with our federal grants to spend over multiple years.  If the agency needed to spend more than its authorization limit, DMH would need to submit a request before the Other Funds Committee. </t>
  </si>
  <si>
    <t>Available FTEs: 4,630 Authorized FTEs
Filled FTEs: 3,909 
Temp/Grant: 14
Time Limited: 0
Part Time: 237  Temporary (Hourly)</t>
  </si>
  <si>
    <t>Available FTEs: 4,630 Authorized FTEs
Filled FTEs:  4,037
Temp/Grant: 41
Time Limited: 0
Part Time: 255                  Temporary (Hourly)</t>
  </si>
  <si>
    <t>Demonstrate effectiveness and/or efficeincy of telepsychiatry.</t>
  </si>
  <si>
    <t xml:space="preserve">In previous research studies, telepsychiatry has shown to  produce  higher follow-up and retention (for community treatment), shorter lengths of stay in emergency departments, fewer inpatient admissions, and total charges in the emergency department that were significantly lower .  SCDMH will attempt to acquire similar data in future reports.
</t>
  </si>
  <si>
    <t>Provide treatment to people who have served their maximum sentence to correctional facilities yet are determined to remain a threat to the general population.</t>
  </si>
  <si>
    <t>Inpatient Service for people whose addictions or other substance abuse cannot be effectively curtailed in an outpatient environment.</t>
  </si>
  <si>
    <t>Receive and administer funds for the betterment of the patient.</t>
  </si>
  <si>
    <t>Provide for the mental health needs of all citizens during times of crisis.</t>
  </si>
  <si>
    <t>Receive and administer funds for the betterment of patients in inpatient settings.</t>
  </si>
  <si>
    <t>Provide mental health services as an alternative to entering the legal system as a defendant.</t>
  </si>
  <si>
    <t>Evaluate risk to self or others if right to purchase ammunition and/or firearms is reinstated.</t>
  </si>
  <si>
    <t xml:space="preserve">Evaluate people convicted of stalking to determine if mental health treatment is required.  </t>
  </si>
  <si>
    <t>Provide a governing administrative structure capable of setting policies and procedures, effective management and supervision, and quality controls throughout all organization units.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</si>
</sst>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quot;$&quot;* #,##0_);_(&quot;$&quot;* \(#,##0\);_(&quot;$&quot;* &quot;-&quot;_);_(@_)"/>
    <numFmt numFmtId="164" formatCode="&quot;$&quot;#,##0"/>
    <numFmt numFmtId="165" formatCode="[$-409]mmmm\ d\,\ yyyy;@"/>
    <numFmt numFmtId="166" formatCode="0.0%"/>
  </numFmts>
  <fonts count="24" x14ac:knownFonts="1">
    <font>
      <sz val="10"/>
      <color theme="1"/>
      <name val="Arial"/>
      <family val="2"/>
    </font>
    <font>
      <sz val="11"/>
      <color theme="1"/>
      <name val="Calibri"/>
      <family val="2"/>
      <scheme val="minor"/>
    </font>
    <font>
      <sz val="10"/>
      <color theme="1"/>
      <name val="Calibri Light"/>
      <family val="2"/>
      <scheme val="major"/>
    </font>
    <font>
      <u/>
      <sz val="10"/>
      <color theme="1"/>
      <name val="Calibri Light"/>
      <family val="2"/>
      <scheme val="major"/>
    </font>
    <font>
      <b/>
      <i/>
      <sz val="10"/>
      <color theme="1"/>
      <name val="Calibri Light"/>
      <family val="2"/>
      <scheme val="major"/>
    </font>
    <font>
      <i/>
      <sz val="10"/>
      <color theme="1"/>
      <name val="Calibri Light"/>
      <family val="2"/>
      <scheme val="major"/>
    </font>
    <font>
      <b/>
      <sz val="10"/>
      <color theme="1"/>
      <name val="Calibri Light"/>
      <family val="2"/>
      <scheme val="major"/>
    </font>
    <font>
      <b/>
      <u/>
      <sz val="10"/>
      <color theme="1"/>
      <name val="Calibri Light"/>
      <family val="2"/>
      <scheme val="major"/>
    </font>
    <font>
      <b/>
      <sz val="10"/>
      <name val="Calibri Light"/>
      <family val="2"/>
      <scheme val="major"/>
    </font>
    <font>
      <sz val="10"/>
      <name val="Calibri Light"/>
      <family val="2"/>
      <scheme val="major"/>
    </font>
    <font>
      <b/>
      <sz val="10"/>
      <color theme="0"/>
      <name val="Calibri Light"/>
      <family val="2"/>
      <scheme val="major"/>
    </font>
    <font>
      <sz val="10"/>
      <color theme="0"/>
      <name val="Calibri Light"/>
      <family val="2"/>
      <scheme val="major"/>
    </font>
    <font>
      <b/>
      <u/>
      <sz val="10"/>
      <name val="Calibri Light"/>
      <family val="2"/>
      <scheme val="major"/>
    </font>
    <font>
      <b/>
      <sz val="12"/>
      <color theme="0"/>
      <name val="Calibri Light"/>
      <family val="2"/>
      <scheme val="major"/>
    </font>
    <font>
      <u/>
      <sz val="10"/>
      <name val="Calibri Light"/>
      <family val="2"/>
      <scheme val="major"/>
    </font>
    <font>
      <b/>
      <sz val="12"/>
      <name val="Calibri Light"/>
      <family val="2"/>
      <scheme val="major"/>
    </font>
    <font>
      <b/>
      <sz val="12"/>
      <color theme="1"/>
      <name val="Calibri Light"/>
      <family val="2"/>
      <scheme val="major"/>
    </font>
    <font>
      <b/>
      <u/>
      <sz val="10"/>
      <color theme="0"/>
      <name val="Calibri Light"/>
      <family val="2"/>
      <scheme val="major"/>
    </font>
    <font>
      <b/>
      <sz val="10"/>
      <color theme="1"/>
      <name val="Arial"/>
      <family val="2"/>
    </font>
    <font>
      <b/>
      <i/>
      <sz val="12"/>
      <name val="Calibri Light"/>
      <family val="2"/>
      <scheme val="major"/>
    </font>
    <font>
      <b/>
      <sz val="12"/>
      <color theme="1"/>
      <name val="Arial"/>
      <family val="2"/>
    </font>
    <font>
      <sz val="11"/>
      <color theme="1"/>
      <name val="Calibri Light"/>
      <family val="2"/>
      <scheme val="major"/>
    </font>
    <font>
      <u/>
      <sz val="11"/>
      <color theme="1"/>
      <name val="Calibri Light"/>
      <family val="2"/>
      <scheme val="major"/>
    </font>
    <font>
      <sz val="11"/>
      <color theme="1"/>
      <name val="Arial"/>
      <family val="2"/>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1"/>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ck">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s>
  <cellStyleXfs count="1">
    <xf numFmtId="0" fontId="0" fillId="0" borderId="0"/>
  </cellStyleXfs>
  <cellXfs count="308">
    <xf numFmtId="0" fontId="0" fillId="0" borderId="0" xfId="0"/>
    <xf numFmtId="0" fontId="6" fillId="0" borderId="1" xfId="0" applyFont="1" applyBorder="1" applyAlignment="1">
      <alignment horizontal="left" vertical="top" wrapText="1"/>
    </xf>
    <xf numFmtId="0" fontId="2" fillId="0" borderId="0" xfId="0" applyFont="1" applyFill="1" applyBorder="1" applyAlignment="1">
      <alignment horizontal="center" vertical="top" wrapText="1"/>
    </xf>
    <xf numFmtId="0" fontId="2" fillId="0" borderId="0" xfId="0" applyFont="1" applyFill="1" applyBorder="1" applyAlignment="1">
      <alignment vertical="top" wrapText="1"/>
    </xf>
    <xf numFmtId="0" fontId="2" fillId="0" borderId="0" xfId="0" applyFont="1" applyBorder="1" applyAlignment="1">
      <alignment vertical="top" wrapText="1"/>
    </xf>
    <xf numFmtId="0" fontId="8" fillId="0" borderId="0" xfId="0" applyFont="1" applyFill="1" applyBorder="1" applyAlignment="1">
      <alignment horizontal="left" vertical="top" wrapText="1"/>
    </xf>
    <xf numFmtId="0" fontId="6" fillId="0" borderId="0" xfId="0" applyFont="1" applyFill="1" applyBorder="1" applyAlignment="1">
      <alignment horizontal="left" vertical="top" wrapText="1"/>
    </xf>
    <xf numFmtId="0" fontId="11" fillId="4" borderId="0" xfId="0" applyFont="1" applyFill="1" applyBorder="1" applyAlignment="1">
      <alignment horizontal="left" vertical="top" wrapText="1"/>
    </xf>
    <xf numFmtId="0" fontId="6" fillId="2" borderId="1" xfId="0" applyFont="1" applyFill="1" applyBorder="1" applyAlignment="1">
      <alignment horizontal="left" vertical="top" wrapText="1"/>
    </xf>
    <xf numFmtId="164" fontId="9" fillId="0" borderId="0" xfId="0" applyNumberFormat="1" applyFont="1" applyFill="1" applyBorder="1" applyAlignment="1">
      <alignment horizontal="left" vertical="top" wrapText="1"/>
    </xf>
    <xf numFmtId="0" fontId="2" fillId="0" borderId="1" xfId="0" applyFont="1" applyFill="1" applyBorder="1" applyAlignment="1">
      <alignment horizontal="left" vertical="top" wrapText="1"/>
    </xf>
    <xf numFmtId="164" fontId="2" fillId="0" borderId="0" xfId="0" applyNumberFormat="1" applyFont="1" applyFill="1" applyBorder="1" applyAlignment="1">
      <alignment horizontal="left" vertical="top" wrapText="1"/>
    </xf>
    <xf numFmtId="49" fontId="2" fillId="0" borderId="0" xfId="0" applyNumberFormat="1" applyFont="1" applyBorder="1" applyAlignment="1">
      <alignment horizontal="left" vertical="top" wrapText="1"/>
    </xf>
    <xf numFmtId="14" fontId="2" fillId="0" borderId="0" xfId="0" applyNumberFormat="1" applyFont="1" applyBorder="1" applyAlignment="1">
      <alignment horizontal="left" vertical="top" wrapText="1"/>
    </xf>
    <xf numFmtId="0" fontId="6" fillId="2" borderId="3" xfId="0" applyFont="1" applyFill="1" applyBorder="1" applyAlignment="1">
      <alignment horizontal="left" vertical="top" wrapText="1"/>
    </xf>
    <xf numFmtId="0" fontId="6" fillId="2" borderId="5" xfId="0" applyFont="1" applyFill="1" applyBorder="1" applyAlignment="1">
      <alignment horizontal="left" vertical="top" wrapText="1"/>
    </xf>
    <xf numFmtId="0" fontId="2" fillId="2" borderId="6" xfId="0" applyFont="1" applyFill="1" applyBorder="1" applyAlignment="1">
      <alignment horizontal="left" vertical="top" wrapText="1"/>
    </xf>
    <xf numFmtId="0" fontId="2" fillId="2" borderId="11"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0" xfId="0" applyFont="1" applyFill="1" applyAlignment="1">
      <alignment vertical="top" wrapText="1"/>
    </xf>
    <xf numFmtId="0" fontId="5" fillId="0" borderId="0" xfId="0" applyFont="1" applyFill="1" applyBorder="1" applyAlignment="1">
      <alignment horizontal="left" vertical="top" wrapText="1"/>
    </xf>
    <xf numFmtId="0" fontId="9" fillId="0" borderId="0" xfId="0" applyFont="1" applyFill="1" applyBorder="1" applyAlignment="1">
      <alignment horizontal="left" vertical="top" wrapText="1"/>
    </xf>
    <xf numFmtId="0" fontId="10" fillId="4" borderId="5" xfId="0" applyFont="1" applyFill="1" applyBorder="1" applyAlignment="1">
      <alignment horizontal="left" vertical="top" wrapText="1"/>
    </xf>
    <xf numFmtId="0" fontId="2" fillId="0" borderId="0" xfId="0" applyFont="1" applyAlignment="1">
      <alignment horizontal="center" vertical="top" wrapText="1"/>
    </xf>
    <xf numFmtId="0" fontId="2" fillId="2" borderId="1" xfId="0" applyFont="1" applyFill="1" applyBorder="1" applyAlignment="1">
      <alignment horizontal="left" vertical="top" wrapText="1"/>
    </xf>
    <xf numFmtId="0" fontId="2" fillId="0" borderId="0" xfId="0" applyFont="1" applyBorder="1" applyAlignment="1">
      <alignment horizontal="left" vertical="top" wrapText="1"/>
    </xf>
    <xf numFmtId="0" fontId="10" fillId="4" borderId="1" xfId="0" applyFont="1" applyFill="1" applyBorder="1" applyAlignment="1">
      <alignment horizontal="left" vertical="top" wrapText="1"/>
    </xf>
    <xf numFmtId="0" fontId="8" fillId="2" borderId="1" xfId="0" applyFont="1" applyFill="1" applyBorder="1" applyAlignment="1">
      <alignment horizontal="left" vertical="top" wrapText="1"/>
    </xf>
    <xf numFmtId="0" fontId="8" fillId="2" borderId="7" xfId="0" applyFont="1" applyFill="1" applyBorder="1" applyAlignment="1">
      <alignment horizontal="left" vertical="top" wrapText="1"/>
    </xf>
    <xf numFmtId="0" fontId="6" fillId="2" borderId="7" xfId="0" applyFont="1" applyFill="1" applyBorder="1" applyAlignment="1">
      <alignment horizontal="left" vertical="top" wrapText="1"/>
    </xf>
    <xf numFmtId="0" fontId="6" fillId="2" borderId="15" xfId="0" applyFont="1" applyFill="1" applyBorder="1" applyAlignment="1">
      <alignment horizontal="left" vertical="top" wrapText="1"/>
    </xf>
    <xf numFmtId="0" fontId="6" fillId="2" borderId="2" xfId="0" applyFont="1" applyFill="1" applyBorder="1" applyAlignment="1">
      <alignment horizontal="left" vertical="top" wrapText="1"/>
    </xf>
    <xf numFmtId="0" fontId="10" fillId="0" borderId="0" xfId="0" applyFont="1" applyFill="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6" fillId="0" borderId="0" xfId="0" applyFont="1" applyFill="1" applyBorder="1" applyAlignment="1">
      <alignment horizontal="center" vertical="top" wrapText="1"/>
    </xf>
    <xf numFmtId="0" fontId="10" fillId="4" borderId="12" xfId="0" applyFont="1" applyFill="1" applyBorder="1" applyAlignment="1">
      <alignment horizontal="left" vertical="top" wrapText="1"/>
    </xf>
    <xf numFmtId="0" fontId="10" fillId="4" borderId="6" xfId="0" applyFont="1" applyFill="1" applyBorder="1" applyAlignment="1">
      <alignment horizontal="left" vertical="top" wrapText="1"/>
    </xf>
    <xf numFmtId="0" fontId="10" fillId="4" borderId="3" xfId="0" applyFont="1" applyFill="1" applyBorder="1" applyAlignment="1">
      <alignment horizontal="left" vertical="top" wrapText="1"/>
    </xf>
    <xf numFmtId="0" fontId="6" fillId="0" borderId="0" xfId="0" applyFont="1" applyBorder="1" applyAlignment="1">
      <alignment horizontal="left" vertical="top" wrapText="1"/>
    </xf>
    <xf numFmtId="0" fontId="6" fillId="2" borderId="18" xfId="0" applyFont="1" applyFill="1" applyBorder="1" applyAlignment="1">
      <alignment horizontal="left" vertical="top" wrapText="1"/>
    </xf>
    <xf numFmtId="0" fontId="6" fillId="2" borderId="12" xfId="0" applyFont="1" applyFill="1" applyBorder="1" applyAlignment="1">
      <alignment horizontal="left" vertical="top" wrapText="1"/>
    </xf>
    <xf numFmtId="0" fontId="9" fillId="2" borderId="3" xfId="0" applyFont="1" applyFill="1" applyBorder="1" applyAlignment="1">
      <alignment horizontal="left" vertical="top" wrapText="1"/>
    </xf>
    <xf numFmtId="0" fontId="7" fillId="0" borderId="0" xfId="0" applyFont="1" applyBorder="1" applyAlignment="1">
      <alignment horizontal="center" vertical="top" wrapText="1"/>
    </xf>
    <xf numFmtId="0" fontId="13" fillId="4" borderId="0" xfId="0" applyFont="1" applyFill="1" applyBorder="1" applyAlignment="1">
      <alignment horizontal="left" vertical="top" wrapText="1"/>
    </xf>
    <xf numFmtId="0" fontId="9" fillId="0" borderId="6" xfId="0" applyFont="1" applyFill="1" applyBorder="1" applyAlignment="1">
      <alignment horizontal="left" vertical="top" wrapText="1"/>
    </xf>
    <xf numFmtId="0" fontId="8" fillId="0" borderId="23" xfId="0" applyFont="1" applyFill="1" applyBorder="1" applyAlignment="1">
      <alignment horizontal="right" vertical="top" wrapText="1"/>
    </xf>
    <xf numFmtId="0" fontId="2" fillId="0" borderId="0" xfId="0" applyFont="1" applyFill="1" applyBorder="1" applyAlignment="1">
      <alignment horizontal="right" vertical="top" wrapText="1"/>
    </xf>
    <xf numFmtId="164" fontId="2" fillId="0" borderId="0" xfId="0" applyNumberFormat="1" applyFont="1" applyFill="1" applyBorder="1" applyAlignment="1">
      <alignment horizontal="right" vertical="top" wrapText="1"/>
    </xf>
    <xf numFmtId="0" fontId="2" fillId="0" borderId="11" xfId="0" applyFont="1" applyFill="1" applyBorder="1" applyAlignment="1">
      <alignment horizontal="left" vertical="top" wrapText="1"/>
    </xf>
    <xf numFmtId="164" fontId="9" fillId="0" borderId="0" xfId="0" applyNumberFormat="1" applyFont="1" applyFill="1" applyBorder="1" applyAlignment="1">
      <alignment horizontal="right" vertical="top" wrapText="1"/>
    </xf>
    <xf numFmtId="0" fontId="5" fillId="0" borderId="0" xfId="0" applyFont="1" applyFill="1" applyBorder="1" applyAlignment="1">
      <alignment horizontal="right" vertical="top" wrapText="1"/>
    </xf>
    <xf numFmtId="0" fontId="8" fillId="0" borderId="0" xfId="0" applyFont="1" applyFill="1" applyBorder="1" applyAlignment="1">
      <alignment horizontal="right" vertical="top" wrapText="1"/>
    </xf>
    <xf numFmtId="0" fontId="9" fillId="0" borderId="0" xfId="0" applyFont="1" applyFill="1" applyBorder="1" applyAlignment="1">
      <alignment horizontal="right" vertical="top" wrapText="1"/>
    </xf>
    <xf numFmtId="0" fontId="6" fillId="3" borderId="0" xfId="0" applyFont="1" applyFill="1" applyBorder="1" applyAlignment="1">
      <alignment horizontal="right" vertical="top" wrapText="1"/>
    </xf>
    <xf numFmtId="0" fontId="2" fillId="0" borderId="0" xfId="0" applyFont="1" applyFill="1" applyAlignment="1">
      <alignment horizontal="center" vertical="top" wrapText="1"/>
    </xf>
    <xf numFmtId="0" fontId="9" fillId="0" borderId="26" xfId="0" applyFont="1" applyFill="1" applyBorder="1" applyAlignment="1">
      <alignment horizontal="left" vertical="top" wrapText="1"/>
    </xf>
    <xf numFmtId="42" fontId="2" fillId="0" borderId="0" xfId="0" applyNumberFormat="1" applyFont="1" applyFill="1" applyBorder="1" applyAlignment="1">
      <alignment horizontal="right" vertical="top" wrapText="1"/>
    </xf>
    <xf numFmtId="42" fontId="9" fillId="0" borderId="0" xfId="0" applyNumberFormat="1" applyFont="1" applyFill="1" applyBorder="1" applyAlignment="1">
      <alignment horizontal="right" vertical="top" wrapText="1"/>
    </xf>
    <xf numFmtId="42" fontId="9" fillId="0" borderId="28" xfId="0" applyNumberFormat="1" applyFont="1" applyFill="1" applyBorder="1" applyAlignment="1">
      <alignment horizontal="right" vertical="top" wrapText="1"/>
    </xf>
    <xf numFmtId="42" fontId="2" fillId="0" borderId="28" xfId="0" applyNumberFormat="1" applyFont="1" applyFill="1" applyBorder="1" applyAlignment="1">
      <alignment horizontal="right" vertical="top" wrapText="1"/>
    </xf>
    <xf numFmtId="42" fontId="6" fillId="0" borderId="0" xfId="0" applyNumberFormat="1" applyFont="1" applyFill="1" applyBorder="1" applyAlignment="1">
      <alignment horizontal="right" vertical="top" wrapText="1"/>
    </xf>
    <xf numFmtId="42" fontId="6" fillId="0" borderId="0" xfId="0" applyNumberFormat="1" applyFont="1" applyFill="1" applyBorder="1" applyAlignment="1">
      <alignment horizontal="center" vertical="top" wrapText="1"/>
    </xf>
    <xf numFmtId="49" fontId="9" fillId="0" borderId="26" xfId="0" applyNumberFormat="1" applyFont="1" applyFill="1" applyBorder="1" applyAlignment="1">
      <alignment horizontal="left" vertical="top" wrapText="1"/>
    </xf>
    <xf numFmtId="0" fontId="2" fillId="0" borderId="28" xfId="0" applyFont="1" applyFill="1" applyBorder="1" applyAlignment="1">
      <alignment horizontal="right" vertical="top" wrapText="1"/>
    </xf>
    <xf numFmtId="42" fontId="9" fillId="2" borderId="0" xfId="0" applyNumberFormat="1" applyFont="1" applyFill="1" applyBorder="1" applyAlignment="1">
      <alignment horizontal="right" vertical="top" wrapText="1"/>
    </xf>
    <xf numFmtId="42" fontId="9" fillId="2" borderId="25" xfId="0" applyNumberFormat="1" applyFont="1" applyFill="1" applyBorder="1" applyAlignment="1">
      <alignment horizontal="right" vertical="top" wrapText="1"/>
    </xf>
    <xf numFmtId="164" fontId="9" fillId="0" borderId="13" xfId="0" applyNumberFormat="1" applyFont="1" applyFill="1" applyBorder="1" applyAlignment="1">
      <alignment horizontal="right" vertical="top" wrapText="1"/>
    </xf>
    <xf numFmtId="0" fontId="5" fillId="0" borderId="13" xfId="0" applyFont="1" applyFill="1" applyBorder="1" applyAlignment="1">
      <alignment horizontal="right" vertical="top" wrapText="1"/>
    </xf>
    <xf numFmtId="0" fontId="2" fillId="0" borderId="13" xfId="0" applyFont="1" applyFill="1" applyBorder="1" applyAlignment="1">
      <alignment horizontal="left" vertical="top" wrapText="1"/>
    </xf>
    <xf numFmtId="0" fontId="6" fillId="0" borderId="0" xfId="0" applyFont="1" applyFill="1" applyBorder="1" applyAlignment="1">
      <alignment horizontal="right" vertical="top" wrapText="1"/>
    </xf>
    <xf numFmtId="42" fontId="8" fillId="2" borderId="25" xfId="0" applyNumberFormat="1" applyFont="1" applyFill="1" applyBorder="1" applyAlignment="1">
      <alignment horizontal="right" vertical="top" wrapText="1"/>
    </xf>
    <xf numFmtId="42" fontId="6" fillId="2" borderId="0" xfId="0" applyNumberFormat="1" applyFont="1" applyFill="1" applyBorder="1" applyAlignment="1">
      <alignment horizontal="right" vertical="top" wrapText="1"/>
    </xf>
    <xf numFmtId="42" fontId="6" fillId="2" borderId="25" xfId="0" applyNumberFormat="1" applyFont="1" applyFill="1" applyBorder="1" applyAlignment="1">
      <alignment horizontal="right" vertical="top" wrapText="1"/>
    </xf>
    <xf numFmtId="42" fontId="6" fillId="2" borderId="25" xfId="0" applyNumberFormat="1" applyFont="1" applyFill="1" applyBorder="1" applyAlignment="1">
      <alignment horizontal="center" vertical="top" wrapText="1"/>
    </xf>
    <xf numFmtId="42" fontId="9" fillId="2" borderId="0" xfId="0" applyNumberFormat="1" applyFont="1" applyFill="1" applyBorder="1" applyAlignment="1">
      <alignment vertical="top" wrapText="1"/>
    </xf>
    <xf numFmtId="0" fontId="0" fillId="0" borderId="0" xfId="0" applyBorder="1" applyAlignment="1">
      <alignment vertical="top" wrapText="1"/>
    </xf>
    <xf numFmtId="42" fontId="2" fillId="0" borderId="0" xfId="0" applyNumberFormat="1" applyFont="1" applyFill="1" applyBorder="1" applyAlignment="1">
      <alignment horizontal="left" vertical="top" wrapText="1"/>
    </xf>
    <xf numFmtId="0" fontId="7" fillId="0" borderId="0" xfId="0" applyFont="1" applyFill="1" applyBorder="1" applyAlignment="1">
      <alignment horizontal="center" vertical="top" wrapText="1"/>
    </xf>
    <xf numFmtId="0" fontId="5" fillId="0" borderId="26" xfId="0" applyFont="1" applyFill="1" applyBorder="1" applyAlignment="1">
      <alignment horizontal="left" vertical="top" wrapText="1"/>
    </xf>
    <xf numFmtId="0" fontId="2" fillId="0" borderId="0" xfId="0" applyNumberFormat="1" applyFont="1" applyFill="1" applyBorder="1" applyAlignment="1">
      <alignment horizontal="right" vertical="top" wrapText="1"/>
    </xf>
    <xf numFmtId="42" fontId="2" fillId="2" borderId="25" xfId="0" applyNumberFormat="1" applyFont="1" applyFill="1" applyBorder="1" applyAlignment="1">
      <alignment horizontal="left" vertical="top" wrapText="1"/>
    </xf>
    <xf numFmtId="42" fontId="8" fillId="2" borderId="0" xfId="0" applyNumberFormat="1" applyFont="1" applyFill="1" applyBorder="1" applyAlignment="1">
      <alignment horizontal="right" vertical="top" wrapText="1"/>
    </xf>
    <xf numFmtId="42" fontId="8" fillId="0" borderId="0" xfId="0" applyNumberFormat="1" applyFont="1" applyFill="1" applyBorder="1" applyAlignment="1">
      <alignment horizontal="right" vertical="top" wrapText="1"/>
    </xf>
    <xf numFmtId="164" fontId="6" fillId="0" borderId="0" xfId="0" applyNumberFormat="1" applyFont="1" applyFill="1" applyBorder="1" applyAlignment="1">
      <alignment horizontal="center" vertical="top" wrapText="1"/>
    </xf>
    <xf numFmtId="164" fontId="6" fillId="0" borderId="0" xfId="0" applyNumberFormat="1" applyFont="1" applyFill="1" applyBorder="1" applyAlignment="1">
      <alignment horizontal="right" vertical="top" wrapText="1"/>
    </xf>
    <xf numFmtId="164" fontId="8" fillId="0" borderId="0" xfId="0" applyNumberFormat="1" applyFont="1" applyFill="1" applyBorder="1" applyAlignment="1">
      <alignment horizontal="center" vertical="top" wrapText="1"/>
    </xf>
    <xf numFmtId="0" fontId="6" fillId="0" borderId="0" xfId="0" applyFont="1" applyAlignment="1">
      <alignment vertical="top" wrapText="1"/>
    </xf>
    <xf numFmtId="0" fontId="10" fillId="0" borderId="0" xfId="0" applyFont="1" applyFill="1" applyBorder="1" applyAlignment="1">
      <alignment vertical="top" wrapText="1"/>
    </xf>
    <xf numFmtId="0" fontId="11" fillId="0" borderId="0" xfId="0" applyFont="1" applyFill="1" applyBorder="1" applyAlignment="1">
      <alignment horizontal="left" vertical="top" wrapText="1"/>
    </xf>
    <xf numFmtId="0" fontId="9" fillId="0" borderId="1" xfId="0" applyFont="1" applyFill="1" applyBorder="1" applyAlignment="1">
      <alignment horizontal="left" vertical="top" wrapText="1"/>
    </xf>
    <xf numFmtId="165" fontId="2" fillId="0" borderId="0" xfId="0" applyNumberFormat="1" applyFont="1" applyBorder="1" applyAlignment="1">
      <alignment horizontal="left" vertical="top" wrapText="1"/>
    </xf>
    <xf numFmtId="0" fontId="6" fillId="2" borderId="19" xfId="0" applyFont="1" applyFill="1" applyBorder="1" applyAlignment="1">
      <alignment horizontal="left" vertical="top" wrapText="1"/>
    </xf>
    <xf numFmtId="0" fontId="10" fillId="4" borderId="11" xfId="0" applyFont="1" applyFill="1" applyBorder="1" applyAlignment="1">
      <alignment horizontal="left" vertical="top" wrapText="1"/>
    </xf>
    <xf numFmtId="0" fontId="8" fillId="0" borderId="32" xfId="0" applyFont="1" applyFill="1" applyBorder="1" applyAlignment="1">
      <alignment horizontal="left" vertical="top" wrapText="1"/>
    </xf>
    <xf numFmtId="0" fontId="9" fillId="0" borderId="32" xfId="0" applyFont="1" applyFill="1" applyBorder="1" applyAlignment="1">
      <alignment horizontal="left" vertical="top" wrapText="1"/>
    </xf>
    <xf numFmtId="0" fontId="8" fillId="0" borderId="24" xfId="0" applyFont="1" applyFill="1" applyBorder="1" applyAlignment="1">
      <alignment horizontal="left" vertical="top" wrapText="1"/>
    </xf>
    <xf numFmtId="0" fontId="8" fillId="6" borderId="32" xfId="0" applyFont="1" applyFill="1" applyBorder="1" applyAlignment="1">
      <alignment horizontal="left" vertical="top" wrapText="1"/>
    </xf>
    <xf numFmtId="0" fontId="9" fillId="6" borderId="32" xfId="0" applyFont="1" applyFill="1" applyBorder="1" applyAlignment="1">
      <alignment horizontal="left" vertical="top" wrapText="1"/>
    </xf>
    <xf numFmtId="0" fontId="8" fillId="6" borderId="1" xfId="0" applyFont="1" applyFill="1" applyBorder="1" applyAlignment="1">
      <alignment horizontal="left" vertical="top" wrapText="1"/>
    </xf>
    <xf numFmtId="0" fontId="8" fillId="6" borderId="24" xfId="0" applyFont="1" applyFill="1" applyBorder="1" applyAlignment="1">
      <alignment horizontal="left" vertical="top" wrapText="1"/>
    </xf>
    <xf numFmtId="0" fontId="8" fillId="6" borderId="2" xfId="0" applyFont="1" applyFill="1" applyBorder="1" applyAlignment="1">
      <alignment horizontal="left" vertical="top" wrapText="1"/>
    </xf>
    <xf numFmtId="0" fontId="10" fillId="4" borderId="0" xfId="0" applyFont="1" applyFill="1" applyBorder="1" applyAlignment="1">
      <alignment vertical="top" wrapText="1"/>
    </xf>
    <xf numFmtId="0" fontId="9" fillId="2" borderId="1" xfId="0" applyFont="1" applyFill="1" applyBorder="1" applyAlignment="1">
      <alignment horizontal="left" vertical="top" wrapText="1"/>
    </xf>
    <xf numFmtId="0" fontId="8" fillId="3" borderId="1" xfId="0" applyFont="1" applyFill="1" applyBorder="1" applyAlignment="1">
      <alignment horizontal="left" vertical="top" wrapText="1"/>
    </xf>
    <xf numFmtId="0" fontId="2" fillId="3" borderId="0" xfId="0" applyFont="1" applyFill="1" applyAlignment="1">
      <alignment horizontal="left" vertical="top" wrapText="1"/>
    </xf>
    <xf numFmtId="0" fontId="8" fillId="3" borderId="24" xfId="0" applyFont="1" applyFill="1" applyBorder="1" applyAlignment="1">
      <alignment horizontal="left" vertical="top" wrapText="1"/>
    </xf>
    <xf numFmtId="0" fontId="8" fillId="3" borderId="32" xfId="0" applyFont="1" applyFill="1" applyBorder="1" applyAlignment="1">
      <alignment horizontal="left" vertical="top" wrapText="1"/>
    </xf>
    <xf numFmtId="0" fontId="9" fillId="0" borderId="0" xfId="0" applyFont="1" applyFill="1" applyBorder="1" applyAlignment="1">
      <alignment horizontal="center" vertical="top" wrapText="1"/>
    </xf>
    <xf numFmtId="0" fontId="13" fillId="0" borderId="0" xfId="0" applyFont="1" applyFill="1" applyBorder="1" applyAlignment="1">
      <alignment horizontal="left" vertical="top" wrapText="1"/>
    </xf>
    <xf numFmtId="0" fontId="15" fillId="5" borderId="0" xfId="0" applyFont="1" applyFill="1" applyBorder="1" applyAlignment="1">
      <alignment horizontal="left" vertical="top" wrapText="1"/>
    </xf>
    <xf numFmtId="0" fontId="12" fillId="0" borderId="8" xfId="0" applyFont="1" applyFill="1" applyBorder="1" applyAlignment="1">
      <alignment horizontal="left" vertical="top" wrapText="1"/>
    </xf>
    <xf numFmtId="164" fontId="12" fillId="0" borderId="13" xfId="0" applyNumberFormat="1" applyFont="1" applyFill="1" applyBorder="1" applyAlignment="1">
      <alignment horizontal="right" vertical="top" wrapText="1"/>
    </xf>
    <xf numFmtId="0" fontId="7" fillId="0" borderId="8" xfId="0" applyFont="1" applyFill="1" applyBorder="1" applyAlignment="1">
      <alignment vertical="top" wrapText="1"/>
    </xf>
    <xf numFmtId="42" fontId="10" fillId="0" borderId="0" xfId="0" applyNumberFormat="1" applyFont="1" applyFill="1" applyBorder="1" applyAlignment="1">
      <alignment horizontal="right" vertical="top" wrapText="1"/>
    </xf>
    <xf numFmtId="42" fontId="11" fillId="0" borderId="0" xfId="0" applyNumberFormat="1" applyFont="1" applyFill="1" applyBorder="1" applyAlignment="1">
      <alignment horizontal="right" vertical="top" wrapText="1"/>
    </xf>
    <xf numFmtId="164" fontId="12" fillId="0" borderId="0" xfId="0" applyNumberFormat="1" applyFont="1" applyFill="1" applyBorder="1" applyAlignment="1">
      <alignment horizontal="right" vertical="top" wrapText="1"/>
    </xf>
    <xf numFmtId="0" fontId="8" fillId="0" borderId="26" xfId="0" applyFont="1" applyFill="1" applyBorder="1" applyAlignment="1">
      <alignment horizontal="right" vertical="top" wrapText="1"/>
    </xf>
    <xf numFmtId="0" fontId="12" fillId="0" borderId="26" xfId="0" applyFont="1" applyFill="1" applyBorder="1" applyAlignment="1">
      <alignment horizontal="left" vertical="top" wrapText="1"/>
    </xf>
    <xf numFmtId="0" fontId="7" fillId="0" borderId="26" xfId="0" applyFont="1" applyFill="1" applyBorder="1" applyAlignment="1">
      <alignment vertical="top" wrapText="1"/>
    </xf>
    <xf numFmtId="0" fontId="2" fillId="0" borderId="26" xfId="0" applyFont="1" applyBorder="1" applyAlignment="1">
      <alignment vertical="top" wrapText="1"/>
    </xf>
    <xf numFmtId="42" fontId="9" fillId="0" borderId="0" xfId="0" applyNumberFormat="1" applyFont="1" applyFill="1" applyBorder="1" applyAlignment="1">
      <alignment vertical="top" wrapText="1"/>
    </xf>
    <xf numFmtId="49" fontId="8" fillId="3" borderId="26" xfId="0" applyNumberFormat="1" applyFont="1" applyFill="1" applyBorder="1" applyAlignment="1">
      <alignment horizontal="left" vertical="top" wrapText="1"/>
    </xf>
    <xf numFmtId="49" fontId="9" fillId="3" borderId="26" xfId="0" applyNumberFormat="1" applyFont="1" applyFill="1" applyBorder="1" applyAlignment="1">
      <alignment horizontal="left" vertical="top" wrapText="1"/>
    </xf>
    <xf numFmtId="0" fontId="6" fillId="3" borderId="26" xfId="0" applyFont="1" applyFill="1" applyBorder="1" applyAlignment="1">
      <alignment horizontal="right" vertical="top" wrapText="1"/>
    </xf>
    <xf numFmtId="49" fontId="12" fillId="0" borderId="26" xfId="0" applyNumberFormat="1" applyFont="1" applyFill="1" applyBorder="1" applyAlignment="1">
      <alignment horizontal="left" vertical="top" wrapText="1"/>
    </xf>
    <xf numFmtId="0" fontId="7" fillId="0" borderId="8" xfId="0" applyFont="1" applyFill="1" applyBorder="1" applyAlignment="1">
      <alignment horizontal="left" vertical="top" wrapText="1"/>
    </xf>
    <xf numFmtId="0" fontId="0" fillId="0" borderId="0" xfId="0" applyFont="1" applyFill="1" applyBorder="1" applyAlignment="1">
      <alignment horizontal="center" vertical="top" wrapText="1"/>
    </xf>
    <xf numFmtId="0" fontId="15" fillId="0" borderId="0" xfId="0" applyFont="1" applyFill="1" applyBorder="1" applyAlignment="1">
      <alignment horizontal="left" vertical="top" wrapText="1"/>
    </xf>
    <xf numFmtId="0" fontId="16" fillId="5" borderId="0" xfId="0" applyFont="1" applyFill="1" applyBorder="1" applyAlignment="1">
      <alignment horizontal="left" vertical="top" wrapText="1"/>
    </xf>
    <xf numFmtId="0" fontId="8" fillId="0" borderId="0" xfId="0" applyFont="1" applyFill="1" applyBorder="1" applyAlignment="1">
      <alignment vertical="top" wrapText="1"/>
    </xf>
    <xf numFmtId="0" fontId="6" fillId="0" borderId="3" xfId="0" applyFont="1" applyBorder="1" applyAlignment="1">
      <alignment horizontal="left" vertical="top" wrapText="1"/>
    </xf>
    <xf numFmtId="0" fontId="6" fillId="0" borderId="23" xfId="0" applyFont="1" applyFill="1" applyBorder="1" applyAlignment="1">
      <alignment horizontal="right" vertical="top" wrapText="1"/>
    </xf>
    <xf numFmtId="0" fontId="7" fillId="0" borderId="26" xfId="0" applyFont="1" applyBorder="1" applyAlignment="1">
      <alignment vertical="top" wrapText="1"/>
    </xf>
    <xf numFmtId="42" fontId="6" fillId="0" borderId="28" xfId="0" applyNumberFormat="1" applyFont="1" applyFill="1" applyBorder="1" applyAlignment="1">
      <alignment horizontal="right" vertical="top" wrapText="1"/>
    </xf>
    <xf numFmtId="0" fontId="8" fillId="0" borderId="0" xfId="0" applyNumberFormat="1" applyFont="1" applyFill="1" applyBorder="1" applyAlignment="1">
      <alignment horizontal="right" vertical="top" wrapText="1"/>
    </xf>
    <xf numFmtId="0" fontId="6" fillId="0" borderId="0" xfId="0" applyNumberFormat="1" applyFont="1" applyFill="1" applyBorder="1" applyAlignment="1">
      <alignment horizontal="right" vertical="top" wrapText="1"/>
    </xf>
    <xf numFmtId="42" fontId="8" fillId="0" borderId="0" xfId="0" applyNumberFormat="1" applyFont="1" applyFill="1" applyBorder="1" applyAlignment="1">
      <alignment horizontal="center" vertical="top" wrapText="1"/>
    </xf>
    <xf numFmtId="0" fontId="6" fillId="0" borderId="26" xfId="0" applyFont="1" applyFill="1" applyBorder="1" applyAlignment="1">
      <alignment horizontal="right" vertical="top" wrapText="1"/>
    </xf>
    <xf numFmtId="0" fontId="5" fillId="0" borderId="26" xfId="0" applyFont="1" applyFill="1" applyBorder="1" applyAlignment="1">
      <alignment vertical="top" wrapText="1"/>
    </xf>
    <xf numFmtId="0" fontId="14" fillId="0" borderId="13" xfId="0" applyFont="1" applyFill="1" applyBorder="1" applyAlignment="1">
      <alignment horizontal="right" vertical="top" wrapText="1"/>
    </xf>
    <xf numFmtId="0" fontId="2" fillId="0" borderId="0" xfId="0" applyFont="1" applyAlignment="1">
      <alignment horizontal="left" vertical="top" wrapText="1"/>
    </xf>
    <xf numFmtId="0" fontId="2" fillId="4" borderId="0" xfId="0" applyFont="1" applyFill="1" applyAlignment="1">
      <alignment horizontal="left" vertical="top" wrapText="1"/>
    </xf>
    <xf numFmtId="42" fontId="2" fillId="2" borderId="0" xfId="0" applyNumberFormat="1" applyFont="1" applyFill="1" applyBorder="1" applyAlignment="1">
      <alignment horizontal="left" vertical="top" wrapText="1"/>
    </xf>
    <xf numFmtId="0" fontId="6" fillId="0" borderId="23" xfId="0" applyFont="1" applyBorder="1" applyAlignment="1">
      <alignment horizontal="right" vertical="top" wrapText="1"/>
    </xf>
    <xf numFmtId="0" fontId="2" fillId="4" borderId="26" xfId="0" applyFont="1" applyFill="1" applyBorder="1" applyAlignment="1">
      <alignment horizontal="left" vertical="top" wrapText="1"/>
    </xf>
    <xf numFmtId="0" fontId="2" fillId="4" borderId="27" xfId="0" applyFont="1" applyFill="1" applyBorder="1" applyAlignment="1">
      <alignment horizontal="left" vertical="top" wrapText="1"/>
    </xf>
    <xf numFmtId="0" fontId="2" fillId="4" borderId="35" xfId="0" applyFont="1" applyFill="1" applyBorder="1" applyAlignment="1">
      <alignment horizontal="left" vertical="top" wrapText="1"/>
    </xf>
    <xf numFmtId="42" fontId="2" fillId="0" borderId="28" xfId="0" applyNumberFormat="1" applyFont="1" applyFill="1" applyBorder="1" applyAlignment="1">
      <alignment horizontal="left" vertical="top" wrapText="1"/>
    </xf>
    <xf numFmtId="0" fontId="2" fillId="0" borderId="23" xfId="0" applyFont="1" applyBorder="1" applyAlignment="1">
      <alignment horizontal="left" vertical="top" wrapText="1"/>
    </xf>
    <xf numFmtId="0" fontId="2" fillId="4" borderId="0" xfId="0" applyFont="1" applyFill="1" applyBorder="1" applyAlignment="1">
      <alignment horizontal="left" vertical="top" wrapText="1"/>
    </xf>
    <xf numFmtId="42" fontId="6" fillId="0" borderId="14" xfId="0" applyNumberFormat="1" applyFont="1" applyBorder="1" applyAlignment="1">
      <alignment horizontal="left" vertical="top" wrapText="1"/>
    </xf>
    <xf numFmtId="0" fontId="8" fillId="0" borderId="2" xfId="0" applyFont="1" applyFill="1" applyBorder="1" applyAlignment="1">
      <alignment horizontal="left" vertical="top" wrapText="1"/>
    </xf>
    <xf numFmtId="0" fontId="9" fillId="0" borderId="1" xfId="0" applyFont="1" applyFill="1" applyBorder="1" applyAlignment="1">
      <alignment horizontal="center" vertical="top" wrapText="1"/>
    </xf>
    <xf numFmtId="42" fontId="2" fillId="0" borderId="1" xfId="0" applyNumberFormat="1" applyFont="1" applyBorder="1" applyAlignment="1">
      <alignment horizontal="left" vertical="top" wrapText="1"/>
    </xf>
    <xf numFmtId="0" fontId="9" fillId="6" borderId="30" xfId="0" applyFont="1" applyFill="1" applyBorder="1" applyAlignment="1">
      <alignment horizontal="left" vertical="top" wrapText="1"/>
    </xf>
    <xf numFmtId="0" fontId="9" fillId="0" borderId="30" xfId="0" applyFont="1" applyFill="1" applyBorder="1" applyAlignment="1">
      <alignment horizontal="left" vertical="top" wrapText="1"/>
    </xf>
    <xf numFmtId="42" fontId="6" fillId="0" borderId="28" xfId="0" applyNumberFormat="1" applyFont="1" applyFill="1" applyBorder="1" applyAlignment="1">
      <alignment horizontal="center" vertical="top" wrapText="1"/>
    </xf>
    <xf numFmtId="0" fontId="6" fillId="0" borderId="28" xfId="0" applyFont="1" applyFill="1" applyBorder="1" applyAlignment="1">
      <alignment horizontal="right" vertical="top" wrapText="1"/>
    </xf>
    <xf numFmtId="42" fontId="8" fillId="2" borderId="29" xfId="0" applyNumberFormat="1" applyFont="1" applyFill="1" applyBorder="1" applyAlignment="1">
      <alignment horizontal="right" vertical="top" wrapText="1"/>
    </xf>
    <xf numFmtId="42" fontId="9" fillId="2" borderId="29" xfId="0" applyNumberFormat="1" applyFont="1" applyFill="1" applyBorder="1" applyAlignment="1">
      <alignment horizontal="right" vertical="top" wrapText="1"/>
    </xf>
    <xf numFmtId="10" fontId="2" fillId="0" borderId="0" xfId="0" applyNumberFormat="1" applyFont="1" applyAlignment="1">
      <alignment horizontal="left" vertical="top" wrapText="1"/>
    </xf>
    <xf numFmtId="10" fontId="2" fillId="0" borderId="0" xfId="0" applyNumberFormat="1" applyFont="1" applyFill="1" applyBorder="1" applyAlignment="1">
      <alignment horizontal="left" vertical="top" wrapText="1"/>
    </xf>
    <xf numFmtId="10" fontId="6" fillId="0" borderId="0" xfId="0" applyNumberFormat="1" applyFont="1" applyFill="1" applyBorder="1" applyAlignment="1">
      <alignment horizontal="left" vertical="top" wrapText="1"/>
    </xf>
    <xf numFmtId="10" fontId="2" fillId="0" borderId="0" xfId="0" applyNumberFormat="1" applyFont="1" applyBorder="1" applyAlignment="1">
      <alignment horizontal="left" vertical="top" wrapText="1"/>
    </xf>
    <xf numFmtId="10" fontId="6" fillId="2" borderId="12" xfId="0" applyNumberFormat="1" applyFont="1" applyFill="1" applyBorder="1" applyAlignment="1">
      <alignment horizontal="left" vertical="top" wrapText="1"/>
    </xf>
    <xf numFmtId="10" fontId="10" fillId="4" borderId="3" xfId="0" applyNumberFormat="1" applyFont="1" applyFill="1" applyBorder="1" applyAlignment="1">
      <alignment horizontal="left" vertical="top" wrapText="1"/>
    </xf>
    <xf numFmtId="10" fontId="2" fillId="0" borderId="1" xfId="0" applyNumberFormat="1" applyFont="1" applyBorder="1" applyAlignment="1">
      <alignment horizontal="left" vertical="top" wrapText="1"/>
    </xf>
    <xf numFmtId="10" fontId="2" fillId="4" borderId="0" xfId="0" applyNumberFormat="1" applyFont="1" applyFill="1" applyBorder="1" applyAlignment="1">
      <alignment horizontal="left" vertical="top" wrapText="1"/>
    </xf>
    <xf numFmtId="49" fontId="17" fillId="4" borderId="26" xfId="0" applyNumberFormat="1" applyFont="1" applyFill="1" applyBorder="1" applyAlignment="1">
      <alignment horizontal="left" vertical="top" wrapText="1"/>
    </xf>
    <xf numFmtId="0" fontId="2" fillId="0" borderId="26" xfId="0" applyFont="1" applyBorder="1" applyAlignment="1">
      <alignment horizontal="left" vertical="top" wrapText="1"/>
    </xf>
    <xf numFmtId="0" fontId="8" fillId="2" borderId="2" xfId="0" applyFont="1" applyFill="1" applyBorder="1" applyAlignment="1">
      <alignment horizontal="left" vertical="top" wrapText="1"/>
    </xf>
    <xf numFmtId="0" fontId="9" fillId="2" borderId="2" xfId="0" applyFont="1" applyFill="1" applyBorder="1" applyAlignment="1">
      <alignment horizontal="left" vertical="top" wrapText="1"/>
    </xf>
    <xf numFmtId="10" fontId="8" fillId="2" borderId="2" xfId="0" applyNumberFormat="1" applyFont="1" applyFill="1" applyBorder="1" applyAlignment="1">
      <alignment horizontal="left" vertical="top" wrapText="1"/>
    </xf>
    <xf numFmtId="10" fontId="9" fillId="6" borderId="32" xfId="0" applyNumberFormat="1" applyFont="1" applyFill="1" applyBorder="1" applyAlignment="1">
      <alignment horizontal="left" vertical="top" wrapText="1"/>
    </xf>
    <xf numFmtId="10" fontId="9" fillId="6" borderId="1" xfId="0" applyNumberFormat="1" applyFont="1" applyFill="1" applyBorder="1" applyAlignment="1">
      <alignment horizontal="left" vertical="top" wrapText="1"/>
    </xf>
    <xf numFmtId="10" fontId="9" fillId="6" borderId="24" xfId="0" applyNumberFormat="1" applyFont="1" applyFill="1" applyBorder="1" applyAlignment="1">
      <alignment horizontal="left" vertical="top" wrapText="1"/>
    </xf>
    <xf numFmtId="10" fontId="9" fillId="0" borderId="32" xfId="0" applyNumberFormat="1" applyFont="1" applyFill="1" applyBorder="1" applyAlignment="1">
      <alignment horizontal="left" vertical="top" wrapText="1"/>
    </xf>
    <xf numFmtId="10" fontId="9" fillId="3" borderId="1" xfId="0" applyNumberFormat="1" applyFont="1" applyFill="1" applyBorder="1" applyAlignment="1">
      <alignment horizontal="left" vertical="top" wrapText="1"/>
    </xf>
    <xf numFmtId="10" fontId="9" fillId="3" borderId="24" xfId="0" applyNumberFormat="1" applyFont="1" applyFill="1" applyBorder="1" applyAlignment="1">
      <alignment horizontal="left" vertical="top" wrapText="1"/>
    </xf>
    <xf numFmtId="10" fontId="9" fillId="3" borderId="32" xfId="0" applyNumberFormat="1" applyFont="1" applyFill="1" applyBorder="1" applyAlignment="1">
      <alignment horizontal="left" vertical="top" wrapText="1"/>
    </xf>
    <xf numFmtId="10" fontId="9" fillId="0" borderId="24" xfId="0" applyNumberFormat="1" applyFont="1" applyFill="1" applyBorder="1" applyAlignment="1">
      <alignment horizontal="left" vertical="top" wrapText="1"/>
    </xf>
    <xf numFmtId="10" fontId="9" fillId="6" borderId="2" xfId="0" applyNumberFormat="1" applyFont="1" applyFill="1" applyBorder="1" applyAlignment="1">
      <alignment horizontal="left" vertical="top" wrapText="1"/>
    </xf>
    <xf numFmtId="10" fontId="9" fillId="0" borderId="2" xfId="0" applyNumberFormat="1" applyFont="1" applyFill="1" applyBorder="1" applyAlignment="1">
      <alignment horizontal="left" vertical="top" wrapText="1"/>
    </xf>
    <xf numFmtId="0" fontId="2" fillId="0" borderId="1" xfId="0" applyFont="1" applyBorder="1" applyAlignment="1">
      <alignment horizontal="left" vertical="top" wrapText="1"/>
    </xf>
    <xf numFmtId="0" fontId="2" fillId="0" borderId="3" xfId="0" applyFont="1" applyBorder="1" applyAlignment="1">
      <alignment horizontal="left" vertical="top" wrapText="1"/>
    </xf>
    <xf numFmtId="0" fontId="11" fillId="4" borderId="0" xfId="0" applyFont="1" applyFill="1" applyAlignment="1">
      <alignment wrapText="1"/>
    </xf>
    <xf numFmtId="0" fontId="2" fillId="0" borderId="0" xfId="0" applyFont="1" applyAlignment="1">
      <alignment wrapText="1"/>
    </xf>
    <xf numFmtId="0" fontId="7" fillId="0" borderId="0" xfId="0" applyFont="1" applyAlignment="1">
      <alignment wrapText="1"/>
    </xf>
    <xf numFmtId="0" fontId="7" fillId="0" borderId="0" xfId="0" applyFont="1" applyAlignment="1">
      <alignment horizontal="left" vertical="top" wrapText="1"/>
    </xf>
    <xf numFmtId="0" fontId="7" fillId="0" borderId="0" xfId="0" applyFont="1" applyBorder="1" applyAlignment="1">
      <alignment wrapText="1"/>
    </xf>
    <xf numFmtId="0" fontId="2" fillId="0" borderId="0" xfId="0" applyFont="1" applyBorder="1" applyAlignment="1">
      <alignment wrapText="1"/>
    </xf>
    <xf numFmtId="0" fontId="12" fillId="0" borderId="0" xfId="0" applyFont="1" applyFill="1" applyBorder="1" applyAlignment="1">
      <alignment horizontal="left" vertical="top" wrapText="1"/>
    </xf>
    <xf numFmtId="10" fontId="6" fillId="0" borderId="0" xfId="0" applyNumberFormat="1" applyFont="1" applyBorder="1" applyAlignment="1">
      <alignment horizontal="center" vertical="top" wrapText="1"/>
    </xf>
    <xf numFmtId="0" fontId="6" fillId="0" borderId="0" xfId="0" applyFont="1" applyBorder="1" applyAlignment="1">
      <alignment horizontal="center" vertical="top" wrapText="1"/>
    </xf>
    <xf numFmtId="0" fontId="9" fillId="0" borderId="11" xfId="0" applyFont="1" applyFill="1" applyBorder="1" applyAlignment="1">
      <alignment horizontal="center" vertical="top" wrapText="1"/>
    </xf>
    <xf numFmtId="0" fontId="9" fillId="0" borderId="5" xfId="0" applyFont="1" applyFill="1" applyBorder="1" applyAlignment="1">
      <alignment horizontal="left" vertical="top" wrapText="1"/>
    </xf>
    <xf numFmtId="0" fontId="8" fillId="0" borderId="1" xfId="0" applyFont="1" applyFill="1" applyBorder="1" applyAlignment="1">
      <alignment horizontal="left" vertical="top" wrapText="1"/>
    </xf>
    <xf numFmtId="10" fontId="9" fillId="2" borderId="1" xfId="0" applyNumberFormat="1" applyFont="1" applyFill="1" applyBorder="1" applyAlignment="1">
      <alignment horizontal="left" vertical="top" wrapText="1"/>
    </xf>
    <xf numFmtId="10" fontId="2" fillId="0" borderId="0" xfId="0" applyNumberFormat="1" applyFont="1" applyFill="1" applyBorder="1" applyAlignment="1">
      <alignment horizontal="center" vertical="top" wrapText="1"/>
    </xf>
    <xf numFmtId="10" fontId="2" fillId="0" borderId="0" xfId="0" applyNumberFormat="1" applyFont="1" applyAlignment="1">
      <alignment vertical="top" wrapText="1"/>
    </xf>
    <xf numFmtId="10" fontId="9" fillId="0" borderId="23" xfId="0" applyNumberFormat="1" applyFont="1" applyFill="1" applyBorder="1" applyAlignment="1">
      <alignment horizontal="right" vertical="top" wrapText="1"/>
    </xf>
    <xf numFmtId="10" fontId="2" fillId="0" borderId="25" xfId="0" applyNumberFormat="1" applyFont="1" applyFill="1" applyBorder="1" applyAlignment="1">
      <alignment horizontal="right" vertical="top" wrapText="1"/>
    </xf>
    <xf numFmtId="0" fontId="14" fillId="6" borderId="13" xfId="0" applyFont="1" applyFill="1" applyBorder="1" applyAlignment="1">
      <alignment horizontal="right" vertical="top" wrapText="1"/>
    </xf>
    <xf numFmtId="0" fontId="2" fillId="6" borderId="0" xfId="0" applyFont="1" applyFill="1" applyBorder="1" applyAlignment="1">
      <alignment horizontal="right" vertical="top" wrapText="1"/>
    </xf>
    <xf numFmtId="42" fontId="2" fillId="6" borderId="0" xfId="0" applyNumberFormat="1" applyFont="1" applyFill="1" applyBorder="1" applyAlignment="1">
      <alignment horizontal="right" vertical="top" wrapText="1"/>
    </xf>
    <xf numFmtId="42" fontId="9" fillId="6" borderId="0" xfId="0" applyNumberFormat="1" applyFont="1" applyFill="1" applyBorder="1" applyAlignment="1">
      <alignment horizontal="right" vertical="top" wrapText="1"/>
    </xf>
    <xf numFmtId="164" fontId="2" fillId="6" borderId="0" xfId="0" applyNumberFormat="1" applyFont="1" applyFill="1" applyBorder="1" applyAlignment="1">
      <alignment horizontal="right" vertical="top" wrapText="1"/>
    </xf>
    <xf numFmtId="42" fontId="9" fillId="6" borderId="28" xfId="0" applyNumberFormat="1" applyFont="1" applyFill="1" applyBorder="1" applyAlignment="1">
      <alignment horizontal="right" vertical="top" wrapText="1"/>
    </xf>
    <xf numFmtId="42" fontId="9" fillId="6" borderId="25" xfId="0" applyNumberFormat="1" applyFont="1" applyFill="1" applyBorder="1" applyAlignment="1">
      <alignment horizontal="right" vertical="top" wrapText="1"/>
    </xf>
    <xf numFmtId="10" fontId="2" fillId="6" borderId="25" xfId="0" applyNumberFormat="1" applyFont="1" applyFill="1" applyBorder="1" applyAlignment="1">
      <alignment horizontal="right" vertical="top" wrapText="1"/>
    </xf>
    <xf numFmtId="0" fontId="9" fillId="6" borderId="0" xfId="0" applyFont="1" applyFill="1" applyBorder="1" applyAlignment="1">
      <alignment horizontal="right" vertical="top" wrapText="1"/>
    </xf>
    <xf numFmtId="0" fontId="2" fillId="6" borderId="0" xfId="0" applyNumberFormat="1" applyFont="1" applyFill="1" applyBorder="1" applyAlignment="1">
      <alignment horizontal="right" vertical="top" wrapText="1"/>
    </xf>
    <xf numFmtId="42" fontId="11" fillId="6" borderId="0" xfId="0" applyNumberFormat="1" applyFont="1" applyFill="1" applyBorder="1" applyAlignment="1">
      <alignment horizontal="right" vertical="top" wrapText="1"/>
    </xf>
    <xf numFmtId="42" fontId="9" fillId="6" borderId="0" xfId="0" applyNumberFormat="1" applyFont="1" applyFill="1" applyBorder="1" applyAlignment="1">
      <alignment vertical="top" wrapText="1"/>
    </xf>
    <xf numFmtId="0" fontId="2" fillId="6" borderId="28" xfId="0" applyFont="1" applyFill="1" applyBorder="1" applyAlignment="1">
      <alignment horizontal="right" vertical="top" wrapText="1"/>
    </xf>
    <xf numFmtId="42" fontId="2" fillId="6" borderId="28" xfId="0" applyNumberFormat="1" applyFont="1" applyFill="1" applyBorder="1" applyAlignment="1">
      <alignment horizontal="right" vertical="top" wrapText="1"/>
    </xf>
    <xf numFmtId="0" fontId="2" fillId="6" borderId="1" xfId="0" applyFont="1" applyFill="1" applyBorder="1" applyAlignment="1">
      <alignment horizontal="left" vertical="top" wrapText="1"/>
    </xf>
    <xf numFmtId="0" fontId="2" fillId="4" borderId="0" xfId="0" applyFont="1" applyFill="1" applyAlignment="1">
      <alignment horizontal="center" vertical="top" wrapText="1"/>
    </xf>
    <xf numFmtId="0" fontId="2" fillId="0" borderId="11" xfId="0" applyFont="1" applyBorder="1" applyAlignment="1">
      <alignment horizontal="left" vertical="top" wrapText="1"/>
    </xf>
    <xf numFmtId="0" fontId="0" fillId="0" borderId="30" xfId="0" applyBorder="1" applyAlignment="1">
      <alignment horizontal="left" vertical="top" wrapText="1"/>
    </xf>
    <xf numFmtId="0" fontId="2" fillId="6" borderId="2" xfId="0" applyFont="1" applyFill="1" applyBorder="1" applyAlignment="1">
      <alignment horizontal="left" vertical="top" wrapText="1"/>
    </xf>
    <xf numFmtId="0" fontId="2" fillId="6" borderId="1" xfId="0" applyFont="1" applyFill="1" applyBorder="1" applyAlignment="1">
      <alignment horizontal="left" vertical="top" wrapText="1"/>
    </xf>
    <xf numFmtId="3" fontId="2" fillId="6" borderId="1" xfId="0" applyNumberFormat="1" applyFont="1" applyFill="1" applyBorder="1" applyAlignment="1">
      <alignment horizontal="left" vertical="top" wrapText="1"/>
    </xf>
    <xf numFmtId="9" fontId="2" fillId="6" borderId="1" xfId="0" applyNumberFormat="1" applyFont="1" applyFill="1" applyBorder="1" applyAlignment="1">
      <alignment horizontal="left" vertical="top" wrapText="1"/>
    </xf>
    <xf numFmtId="10" fontId="2" fillId="6" borderId="1" xfId="0" applyNumberFormat="1" applyFont="1" applyFill="1" applyBorder="1" applyAlignment="1">
      <alignment horizontal="left" vertical="top" wrapText="1"/>
    </xf>
    <xf numFmtId="3" fontId="2" fillId="0" borderId="1" xfId="0" applyNumberFormat="1" applyFont="1" applyFill="1" applyBorder="1" applyAlignment="1">
      <alignment horizontal="left" vertical="top" wrapText="1"/>
    </xf>
    <xf numFmtId="9" fontId="2" fillId="0" borderId="1" xfId="0" applyNumberFormat="1" applyFont="1" applyFill="1" applyBorder="1" applyAlignment="1">
      <alignment horizontal="left" vertical="top" wrapText="1"/>
    </xf>
    <xf numFmtId="166" fontId="2" fillId="6" borderId="1" xfId="0" applyNumberFormat="1" applyFont="1" applyFill="1" applyBorder="1" applyAlignment="1">
      <alignment horizontal="left" vertical="top" wrapText="1"/>
    </xf>
    <xf numFmtId="166" fontId="2" fillId="0" borderId="1" xfId="0" applyNumberFormat="1" applyFont="1" applyFill="1" applyBorder="1" applyAlignment="1">
      <alignment horizontal="left" vertical="top" wrapText="1"/>
    </xf>
    <xf numFmtId="0" fontId="2" fillId="0" borderId="0" xfId="0" applyFont="1" applyAlignment="1">
      <alignment vertical="top" wrapText="1"/>
    </xf>
    <xf numFmtId="0" fontId="2" fillId="6" borderId="1" xfId="0" applyFont="1" applyFill="1" applyBorder="1" applyAlignment="1">
      <alignment horizontal="left" vertical="top" wrapText="1"/>
    </xf>
    <xf numFmtId="0" fontId="8" fillId="2" borderId="1" xfId="0" applyFont="1" applyFill="1" applyBorder="1" applyAlignment="1">
      <alignment vertical="top" wrapText="1"/>
    </xf>
    <xf numFmtId="0" fontId="9" fillId="0" borderId="1" xfId="0" applyFont="1" applyFill="1" applyBorder="1" applyAlignment="1">
      <alignment vertical="top" wrapText="1"/>
    </xf>
    <xf numFmtId="0" fontId="9" fillId="0" borderId="0" xfId="0" applyFont="1" applyFill="1" applyBorder="1" applyAlignment="1">
      <alignment vertical="top" wrapText="1"/>
    </xf>
    <xf numFmtId="0" fontId="2" fillId="0" borderId="0" xfId="0" applyFont="1" applyAlignment="1">
      <alignment vertical="top" wrapText="1"/>
    </xf>
    <xf numFmtId="0" fontId="2" fillId="3" borderId="0" xfId="0" applyFont="1" applyFill="1" applyBorder="1" applyAlignment="1">
      <alignment horizontal="right" vertical="top" wrapText="1"/>
    </xf>
    <xf numFmtId="0" fontId="2" fillId="0" borderId="1" xfId="0" applyFont="1" applyBorder="1" applyAlignment="1">
      <alignment horizontal="left" vertical="top" wrapText="1"/>
    </xf>
    <xf numFmtId="0" fontId="2" fillId="0" borderId="3" xfId="0" applyFont="1" applyBorder="1" applyAlignment="1">
      <alignment horizontal="left" vertical="top" wrapText="1"/>
    </xf>
    <xf numFmtId="0" fontId="2" fillId="0" borderId="5" xfId="0" applyFont="1" applyBorder="1" applyAlignment="1">
      <alignment horizontal="left" vertical="top" wrapText="1"/>
    </xf>
    <xf numFmtId="0" fontId="2" fillId="0" borderId="0" xfId="0" applyFont="1" applyFill="1" applyBorder="1" applyAlignment="1">
      <alignment horizontal="left" vertical="top" wrapText="1"/>
    </xf>
    <xf numFmtId="3" fontId="2" fillId="0" borderId="6" xfId="0" applyNumberFormat="1" applyFont="1" applyBorder="1" applyAlignment="1">
      <alignment horizontal="left" vertical="top" wrapText="1"/>
    </xf>
    <xf numFmtId="3" fontId="2" fillId="0" borderId="3" xfId="0" applyNumberFormat="1" applyFont="1" applyBorder="1" applyAlignment="1">
      <alignment horizontal="left" vertical="top" wrapText="1"/>
    </xf>
    <xf numFmtId="0" fontId="2" fillId="0" borderId="0" xfId="0" applyFont="1" applyFill="1" applyAlignment="1">
      <alignment horizontal="left" vertical="top" wrapText="1"/>
    </xf>
    <xf numFmtId="165" fontId="16" fillId="0" borderId="1" xfId="0" applyNumberFormat="1" applyFont="1" applyBorder="1" applyAlignment="1">
      <alignment horizontal="left" vertical="top" wrapText="1"/>
    </xf>
    <xf numFmtId="0" fontId="16" fillId="0" borderId="0" xfId="0" applyFont="1" applyBorder="1" applyAlignment="1">
      <alignment horizontal="left" vertical="top" wrapText="1"/>
    </xf>
    <xf numFmtId="0" fontId="16" fillId="0" borderId="1" xfId="0" applyFont="1" applyBorder="1" applyAlignment="1">
      <alignment horizontal="left" vertical="top" wrapText="1"/>
    </xf>
    <xf numFmtId="0" fontId="16" fillId="0" borderId="0" xfId="0" applyFont="1" applyAlignment="1">
      <alignment horizontal="left" vertical="top" wrapText="1"/>
    </xf>
    <xf numFmtId="0" fontId="16" fillId="0" borderId="0" xfId="0" applyFont="1" applyFill="1" applyAlignment="1">
      <alignment horizontal="left" vertical="top" wrapText="1"/>
    </xf>
    <xf numFmtId="165" fontId="6" fillId="0" borderId="1" xfId="0" applyNumberFormat="1" applyFont="1" applyBorder="1" applyAlignment="1">
      <alignment horizontal="left" vertical="top" wrapText="1"/>
    </xf>
    <xf numFmtId="0" fontId="2" fillId="0" borderId="0" xfId="0" applyFont="1" applyFill="1" applyBorder="1" applyAlignment="1">
      <alignment horizontal="left" vertical="top" wrapText="1"/>
    </xf>
    <xf numFmtId="0" fontId="2" fillId="0" borderId="0" xfId="0" applyFont="1" applyFill="1" applyBorder="1" applyAlignment="1">
      <alignment horizontal="left" vertical="top" wrapText="1"/>
    </xf>
    <xf numFmtId="0" fontId="9" fillId="0" borderId="0" xfId="0" applyFont="1" applyFill="1" applyAlignment="1">
      <alignment horizontal="left" vertical="top" wrapText="1"/>
    </xf>
    <xf numFmtId="0" fontId="2" fillId="6" borderId="1" xfId="0" applyFont="1" applyFill="1" applyBorder="1" applyAlignment="1">
      <alignment horizontal="left" vertical="top" wrapText="1"/>
    </xf>
    <xf numFmtId="0" fontId="2" fillId="0" borderId="0" xfId="0" applyFont="1" applyAlignment="1">
      <alignment vertical="top" wrapText="1"/>
    </xf>
    <xf numFmtId="0" fontId="2" fillId="6" borderId="0" xfId="0" applyFont="1" applyFill="1" applyAlignment="1">
      <alignment horizontal="left" vertical="top" wrapText="1"/>
    </xf>
    <xf numFmtId="0" fontId="1" fillId="0" borderId="0" xfId="0" applyFont="1" applyBorder="1" applyAlignment="1">
      <alignment horizontal="left" vertical="top" wrapText="1"/>
    </xf>
    <xf numFmtId="10" fontId="2" fillId="0" borderId="1" xfId="0" applyNumberFormat="1" applyFont="1" applyFill="1" applyBorder="1" applyAlignment="1">
      <alignment horizontal="left" vertical="top" wrapText="1"/>
    </xf>
    <xf numFmtId="0" fontId="2" fillId="0" borderId="1" xfId="0" applyNumberFormat="1" applyFont="1" applyFill="1" applyBorder="1" applyAlignment="1">
      <alignment horizontal="left" vertical="top" wrapText="1"/>
    </xf>
    <xf numFmtId="0" fontId="6" fillId="0" borderId="37" xfId="0" applyFont="1" applyBorder="1" applyAlignment="1">
      <alignment horizontal="left" vertical="top" wrapText="1"/>
    </xf>
    <xf numFmtId="0" fontId="18" fillId="0" borderId="0" xfId="0" applyFont="1" applyAlignment="1">
      <alignment horizontal="left" vertical="top" wrapText="1"/>
    </xf>
    <xf numFmtId="0" fontId="2" fillId="6" borderId="31" xfId="0" applyFont="1" applyFill="1" applyBorder="1" applyAlignment="1">
      <alignment horizontal="left" vertical="top" wrapText="1"/>
    </xf>
    <xf numFmtId="0" fontId="0" fillId="0" borderId="33" xfId="0" applyBorder="1" applyAlignment="1">
      <alignment horizontal="left" vertical="top" wrapText="1"/>
    </xf>
    <xf numFmtId="0" fontId="0" fillId="0" borderId="34" xfId="0" applyBorder="1" applyAlignment="1">
      <alignment horizontal="left" vertical="top" wrapText="1"/>
    </xf>
    <xf numFmtId="0" fontId="16" fillId="6" borderId="36" xfId="0" applyFont="1" applyFill="1" applyBorder="1" applyAlignment="1">
      <alignment horizontal="center" vertical="center" wrapText="1"/>
    </xf>
    <xf numFmtId="0" fontId="16" fillId="0" borderId="36" xfId="0" applyFont="1" applyBorder="1" applyAlignment="1">
      <alignment horizontal="center" vertical="center" wrapText="1"/>
    </xf>
    <xf numFmtId="0" fontId="16" fillId="3" borderId="36" xfId="0" applyFont="1" applyFill="1" applyBorder="1" applyAlignment="1">
      <alignment horizontal="center" vertical="center" wrapText="1"/>
    </xf>
    <xf numFmtId="0" fontId="19" fillId="8" borderId="20" xfId="0" applyFont="1" applyFill="1" applyBorder="1" applyAlignment="1">
      <alignment horizontal="center" vertical="top" wrapText="1"/>
    </xf>
    <xf numFmtId="0" fontId="19" fillId="8" borderId="21" xfId="0" applyFont="1" applyFill="1" applyBorder="1" applyAlignment="1">
      <alignment horizontal="center" vertical="top" wrapText="1"/>
    </xf>
    <xf numFmtId="0" fontId="19" fillId="8" borderId="22" xfId="0" applyFont="1" applyFill="1" applyBorder="1" applyAlignment="1">
      <alignment horizontal="center" vertical="top" wrapText="1"/>
    </xf>
    <xf numFmtId="0" fontId="19" fillId="7" borderId="20" xfId="0" applyFont="1" applyFill="1" applyBorder="1" applyAlignment="1">
      <alignment horizontal="center" vertical="top" wrapText="1"/>
    </xf>
    <xf numFmtId="0" fontId="19" fillId="7" borderId="21" xfId="0" applyFont="1" applyFill="1" applyBorder="1" applyAlignment="1">
      <alignment horizontal="center" vertical="top" wrapText="1"/>
    </xf>
    <xf numFmtId="0" fontId="19" fillId="7" borderId="22" xfId="0" applyFont="1" applyFill="1" applyBorder="1" applyAlignment="1">
      <alignment horizontal="center" vertical="top" wrapText="1"/>
    </xf>
    <xf numFmtId="165" fontId="6" fillId="0" borderId="37" xfId="0" applyNumberFormat="1" applyFont="1" applyBorder="1" applyAlignment="1">
      <alignment horizontal="left" vertical="top" wrapText="1"/>
    </xf>
    <xf numFmtId="165" fontId="6" fillId="0" borderId="0" xfId="0" applyNumberFormat="1" applyFont="1" applyBorder="1" applyAlignment="1">
      <alignment horizontal="left" vertical="top" wrapText="1"/>
    </xf>
    <xf numFmtId="0" fontId="2" fillId="0" borderId="0" xfId="0" applyFont="1" applyAlignment="1">
      <alignment vertical="top" wrapText="1"/>
    </xf>
    <xf numFmtId="0" fontId="0" fillId="0" borderId="0" xfId="0" applyAlignment="1">
      <alignment vertical="top" wrapText="1"/>
    </xf>
    <xf numFmtId="0" fontId="2" fillId="6" borderId="2" xfId="0" applyFont="1" applyFill="1" applyBorder="1" applyAlignment="1">
      <alignment horizontal="left" vertical="top" wrapText="1"/>
    </xf>
    <xf numFmtId="0" fontId="2" fillId="6" borderId="30" xfId="0" applyFont="1" applyFill="1" applyBorder="1" applyAlignment="1">
      <alignment horizontal="left" vertical="top" wrapText="1"/>
    </xf>
    <xf numFmtId="0" fontId="6" fillId="6" borderId="2" xfId="0" applyFont="1" applyFill="1" applyBorder="1" applyAlignment="1">
      <alignment horizontal="center" vertical="center" wrapText="1"/>
    </xf>
    <xf numFmtId="0" fontId="18" fillId="6" borderId="30" xfId="0" applyFont="1" applyFill="1" applyBorder="1" applyAlignment="1">
      <alignment horizontal="center" vertical="center" wrapText="1"/>
    </xf>
    <xf numFmtId="0" fontId="2" fillId="6" borderId="1" xfId="0" applyFont="1" applyFill="1" applyBorder="1" applyAlignment="1">
      <alignment horizontal="left" vertical="top" wrapText="1"/>
    </xf>
    <xf numFmtId="0" fontId="6" fillId="0" borderId="2" xfId="0" applyFont="1" applyFill="1" applyBorder="1" applyAlignment="1">
      <alignment horizontal="center" vertical="center" wrapText="1"/>
    </xf>
    <xf numFmtId="0" fontId="18" fillId="0" borderId="30" xfId="0" applyFont="1" applyFill="1" applyBorder="1" applyAlignment="1">
      <alignment horizontal="center" vertical="center" wrapText="1"/>
    </xf>
    <xf numFmtId="0" fontId="2" fillId="0" borderId="2" xfId="0" applyFont="1" applyFill="1" applyBorder="1" applyAlignment="1">
      <alignment horizontal="left" vertical="top" wrapText="1"/>
    </xf>
    <xf numFmtId="0" fontId="2" fillId="0" borderId="30" xfId="0" applyFont="1" applyFill="1" applyBorder="1" applyAlignment="1">
      <alignment horizontal="left" vertical="top" wrapText="1"/>
    </xf>
    <xf numFmtId="0" fontId="2" fillId="0" borderId="1" xfId="0" applyFont="1" applyBorder="1" applyAlignment="1">
      <alignment horizontal="left" vertical="top" wrapText="1"/>
    </xf>
    <xf numFmtId="9" fontId="2" fillId="6" borderId="1" xfId="0" applyNumberFormat="1" applyFont="1" applyFill="1" applyBorder="1" applyAlignment="1">
      <alignment horizontal="left" vertical="top" wrapText="1"/>
    </xf>
    <xf numFmtId="0" fontId="18" fillId="0" borderId="30" xfId="0" applyFont="1" applyBorder="1" applyAlignment="1">
      <alignment horizontal="center" vertical="center" wrapText="1"/>
    </xf>
    <xf numFmtId="0" fontId="0" fillId="0" borderId="30" xfId="0" applyBorder="1" applyAlignment="1">
      <alignment horizontal="left" vertical="top" wrapText="1"/>
    </xf>
    <xf numFmtId="0" fontId="2" fillId="0" borderId="28" xfId="0" applyFont="1" applyBorder="1" applyAlignment="1">
      <alignment horizontal="left" vertical="top" wrapText="1"/>
    </xf>
    <xf numFmtId="0" fontId="0" fillId="0" borderId="28" xfId="0"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16" fillId="0" borderId="37" xfId="0" applyFont="1" applyBorder="1" applyAlignment="1">
      <alignment horizontal="left" vertical="top" wrapText="1"/>
    </xf>
    <xf numFmtId="0" fontId="20" fillId="0" borderId="0" xfId="0" applyFont="1" applyAlignment="1">
      <alignment horizontal="left" vertical="top" wrapText="1"/>
    </xf>
    <xf numFmtId="165" fontId="16" fillId="0" borderId="37" xfId="0" applyNumberFormat="1" applyFont="1" applyBorder="1" applyAlignment="1">
      <alignment horizontal="left" vertical="top" wrapText="1"/>
    </xf>
    <xf numFmtId="165" fontId="16" fillId="0" borderId="0" xfId="0" applyNumberFormat="1" applyFont="1" applyBorder="1" applyAlignment="1">
      <alignment horizontal="left" vertical="top" wrapText="1"/>
    </xf>
    <xf numFmtId="0" fontId="6" fillId="0" borderId="16" xfId="0" applyFont="1" applyBorder="1" applyAlignment="1">
      <alignment horizontal="center" vertical="top" wrapText="1"/>
    </xf>
    <xf numFmtId="0" fontId="6" fillId="0" borderId="17" xfId="0" applyFont="1" applyBorder="1" applyAlignment="1">
      <alignment horizontal="center" vertical="top" wrapText="1"/>
    </xf>
    <xf numFmtId="0" fontId="6" fillId="0" borderId="9" xfId="0" applyFont="1" applyBorder="1" applyAlignment="1">
      <alignment horizontal="center" vertical="top" wrapText="1"/>
    </xf>
    <xf numFmtId="0" fontId="6" fillId="0" borderId="10" xfId="0" applyFont="1" applyBorder="1" applyAlignment="1">
      <alignment horizontal="center" vertical="top" wrapText="1"/>
    </xf>
    <xf numFmtId="0" fontId="6" fillId="0" borderId="20" xfId="0" applyFont="1" applyBorder="1" applyAlignment="1">
      <alignment horizontal="center" vertical="top" wrapText="1"/>
    </xf>
    <xf numFmtId="0" fontId="6" fillId="0" borderId="21" xfId="0" applyFont="1" applyBorder="1" applyAlignment="1">
      <alignment horizontal="center" vertical="top" wrapText="1"/>
    </xf>
    <xf numFmtId="0" fontId="2" fillId="0" borderId="22" xfId="0" applyFont="1" applyBorder="1" applyAlignment="1">
      <alignment horizontal="center" vertical="top" wrapText="1"/>
    </xf>
    <xf numFmtId="0" fontId="21" fillId="0" borderId="0" xfId="0" applyFont="1" applyFill="1" applyBorder="1" applyAlignment="1">
      <alignment horizontal="left" vertical="top" wrapText="1"/>
    </xf>
    <xf numFmtId="0" fontId="23" fillId="0" borderId="27" xfId="0" applyFont="1" applyBorder="1" applyAlignment="1">
      <alignment horizontal="left" vertical="top" wrapText="1"/>
    </xf>
  </cellXfs>
  <cellStyles count="1">
    <cellStyle name="Normal" xfId="0" builtinId="0"/>
  </cellStyles>
  <dxfs count="16">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ill>
        <patternFill>
          <bgColor theme="4"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wtw14\AppData\Local\Microsoft\Windows\INetCache\Content.Outlook\4YIK09PO\PER%20Survey%20-%20Submitted%20to%20S.Cooner%2010-11-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 Down Option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6"/>
  <sheetViews>
    <sheetView tabSelected="1" workbookViewId="0"/>
  </sheetViews>
  <sheetFormatPr defaultColWidth="9.140625" defaultRowHeight="12.75" x14ac:dyDescent="0.2"/>
  <cols>
    <col min="1" max="1" width="6.42578125" style="141" bestFit="1" customWidth="1"/>
    <col min="2" max="2" width="29" style="141" customWidth="1"/>
    <col min="3" max="3" width="20.85546875" style="230" customWidth="1"/>
    <col min="4" max="4" width="27.7109375" style="141" customWidth="1"/>
    <col min="5" max="5" width="23.42578125" style="141" customWidth="1"/>
    <col min="6" max="6" width="21.85546875" style="141" customWidth="1"/>
    <col min="7" max="7" width="17.85546875" style="141" customWidth="1"/>
    <col min="8" max="8" width="11" style="141" customWidth="1"/>
    <col min="9" max="9" width="11.5703125" style="141" customWidth="1"/>
    <col min="10" max="10" width="13.28515625" style="141" customWidth="1"/>
    <col min="11" max="11" width="12" style="141" customWidth="1"/>
    <col min="12" max="12" width="12.28515625" style="141" customWidth="1"/>
    <col min="13" max="13" width="26.140625" style="141" customWidth="1"/>
    <col min="14" max="16384" width="9.140625" style="141"/>
  </cols>
  <sheetData>
    <row r="1" spans="1:13" ht="12.75" customHeight="1" x14ac:dyDescent="0.2">
      <c r="B1" s="1" t="s">
        <v>0</v>
      </c>
      <c r="C1" s="259" t="s">
        <v>457</v>
      </c>
      <c r="D1" s="260"/>
      <c r="E1" s="25"/>
      <c r="F1" s="25"/>
      <c r="G1" s="25"/>
      <c r="H1" s="25"/>
      <c r="K1" s="12"/>
    </row>
    <row r="2" spans="1:13" ht="12.75" customHeight="1" x14ac:dyDescent="0.2">
      <c r="B2" s="1" t="s">
        <v>1</v>
      </c>
      <c r="C2" s="249">
        <v>43423</v>
      </c>
      <c r="D2" s="39"/>
      <c r="E2" s="25"/>
      <c r="F2" s="25"/>
      <c r="G2" s="25"/>
      <c r="H2" s="25"/>
      <c r="K2" s="13"/>
    </row>
    <row r="3" spans="1:13" x14ac:dyDescent="0.2">
      <c r="B3" s="39"/>
      <c r="C3" s="4"/>
      <c r="D3" s="25"/>
      <c r="E3" s="25"/>
      <c r="F3" s="25"/>
      <c r="G3" s="25"/>
      <c r="H3" s="25"/>
      <c r="K3" s="13"/>
    </row>
    <row r="4" spans="1:13" ht="161.25" customHeight="1" x14ac:dyDescent="0.2">
      <c r="A4" s="8" t="s">
        <v>5</v>
      </c>
      <c r="B4" s="27" t="s">
        <v>276</v>
      </c>
      <c r="C4" s="232" t="s">
        <v>26</v>
      </c>
      <c r="D4" s="27" t="s">
        <v>120</v>
      </c>
      <c r="E4" s="8" t="s">
        <v>274</v>
      </c>
      <c r="F4" s="27" t="s">
        <v>224</v>
      </c>
      <c r="G4" s="103" t="s">
        <v>136</v>
      </c>
      <c r="H4" s="24" t="s">
        <v>113</v>
      </c>
      <c r="I4" s="24" t="s">
        <v>114</v>
      </c>
      <c r="J4" s="24" t="s">
        <v>111</v>
      </c>
      <c r="K4" s="24" t="s">
        <v>115</v>
      </c>
      <c r="L4" s="24" t="s">
        <v>126</v>
      </c>
      <c r="M4" s="8" t="s">
        <v>273</v>
      </c>
    </row>
    <row r="5" spans="1:13" s="252" customFormat="1" ht="178.5" x14ac:dyDescent="0.2">
      <c r="A5" s="153">
        <v>1</v>
      </c>
      <c r="B5" s="153" t="s">
        <v>335</v>
      </c>
      <c r="C5" s="233" t="s">
        <v>336</v>
      </c>
      <c r="D5" s="153" t="s">
        <v>197</v>
      </c>
      <c r="E5" s="153" t="s">
        <v>514</v>
      </c>
      <c r="F5" s="90"/>
      <c r="G5" s="90" t="s">
        <v>11</v>
      </c>
      <c r="H5" s="90" t="s">
        <v>11</v>
      </c>
      <c r="I5" s="90" t="s">
        <v>11</v>
      </c>
      <c r="J5" s="90" t="s">
        <v>11</v>
      </c>
      <c r="K5" s="90" t="s">
        <v>11</v>
      </c>
      <c r="L5" s="90" t="s">
        <v>11</v>
      </c>
      <c r="M5" s="90"/>
    </row>
    <row r="6" spans="1:13" s="251" customFormat="1" ht="89.25" x14ac:dyDescent="0.2">
      <c r="A6" s="153">
        <v>2</v>
      </c>
      <c r="B6" s="153" t="s">
        <v>338</v>
      </c>
      <c r="C6" s="233" t="s">
        <v>337</v>
      </c>
      <c r="D6" s="153" t="s">
        <v>197</v>
      </c>
      <c r="E6" s="153" t="s">
        <v>506</v>
      </c>
      <c r="F6" s="90" t="s">
        <v>368</v>
      </c>
      <c r="G6" s="90"/>
      <c r="H6" s="90" t="s">
        <v>11</v>
      </c>
      <c r="I6" s="90" t="s">
        <v>11</v>
      </c>
      <c r="J6" s="90"/>
      <c r="K6" s="90" t="s">
        <v>11</v>
      </c>
      <c r="L6" s="90" t="s">
        <v>12</v>
      </c>
      <c r="M6" s="90"/>
    </row>
    <row r="7" spans="1:13" s="251" customFormat="1" ht="63.75" x14ac:dyDescent="0.2">
      <c r="A7" s="153">
        <v>3</v>
      </c>
      <c r="B7" s="153" t="s">
        <v>339</v>
      </c>
      <c r="C7" s="233" t="s">
        <v>340</v>
      </c>
      <c r="D7" s="153" t="s">
        <v>197</v>
      </c>
      <c r="E7" s="153" t="s">
        <v>507</v>
      </c>
      <c r="F7" s="90" t="s">
        <v>365</v>
      </c>
      <c r="G7" s="90" t="s">
        <v>11</v>
      </c>
      <c r="H7" s="90" t="s">
        <v>11</v>
      </c>
      <c r="I7" s="90" t="s">
        <v>11</v>
      </c>
      <c r="J7" s="90" t="s">
        <v>11</v>
      </c>
      <c r="K7" s="90" t="s">
        <v>11</v>
      </c>
      <c r="L7" s="90" t="s">
        <v>11</v>
      </c>
      <c r="M7" s="90"/>
    </row>
    <row r="8" spans="1:13" s="251" customFormat="1" ht="38.25" x14ac:dyDescent="0.2">
      <c r="A8" s="153">
        <v>4</v>
      </c>
      <c r="B8" s="153" t="s">
        <v>341</v>
      </c>
      <c r="C8" s="233" t="s">
        <v>334</v>
      </c>
      <c r="D8" s="153" t="s">
        <v>198</v>
      </c>
      <c r="E8" s="153" t="s">
        <v>510</v>
      </c>
      <c r="F8" s="90" t="s">
        <v>364</v>
      </c>
      <c r="G8" s="90"/>
      <c r="H8" s="90" t="s">
        <v>11</v>
      </c>
      <c r="I8" s="90" t="s">
        <v>11</v>
      </c>
      <c r="J8" s="90"/>
      <c r="K8" s="90" t="s">
        <v>11</v>
      </c>
      <c r="L8" s="90" t="s">
        <v>12</v>
      </c>
      <c r="M8" s="90"/>
    </row>
    <row r="9" spans="1:13" s="251" customFormat="1" ht="38.25" x14ac:dyDescent="0.2">
      <c r="A9" s="153">
        <v>5</v>
      </c>
      <c r="B9" s="153" t="s">
        <v>343</v>
      </c>
      <c r="C9" s="233" t="s">
        <v>342</v>
      </c>
      <c r="D9" s="153" t="s">
        <v>197</v>
      </c>
      <c r="E9" s="153" t="s">
        <v>509</v>
      </c>
      <c r="F9" s="90" t="s">
        <v>362</v>
      </c>
      <c r="G9" s="90" t="s">
        <v>11</v>
      </c>
      <c r="H9" s="90" t="s">
        <v>11</v>
      </c>
      <c r="I9" s="90" t="s">
        <v>12</v>
      </c>
      <c r="J9" s="90"/>
      <c r="K9" s="90"/>
      <c r="L9" s="90" t="s">
        <v>12</v>
      </c>
      <c r="M9" s="90"/>
    </row>
    <row r="10" spans="1:13" s="251" customFormat="1" ht="38.25" x14ac:dyDescent="0.2">
      <c r="A10" s="153">
        <v>6</v>
      </c>
      <c r="B10" s="153" t="s">
        <v>497</v>
      </c>
      <c r="C10" s="233" t="s">
        <v>334</v>
      </c>
      <c r="D10" s="153" t="s">
        <v>198</v>
      </c>
      <c r="E10" s="153" t="s">
        <v>508</v>
      </c>
      <c r="F10" s="90"/>
      <c r="G10" s="90"/>
      <c r="H10" s="90"/>
      <c r="I10" s="90"/>
      <c r="J10" s="90"/>
      <c r="K10" s="90"/>
      <c r="L10" s="90"/>
      <c r="M10" s="90"/>
    </row>
    <row r="11" spans="1:13" s="251" customFormat="1" ht="51" x14ac:dyDescent="0.2">
      <c r="A11" s="153">
        <v>7</v>
      </c>
      <c r="B11" s="153" t="s">
        <v>498</v>
      </c>
      <c r="C11" s="233" t="s">
        <v>494</v>
      </c>
      <c r="D11" s="153" t="s">
        <v>198</v>
      </c>
      <c r="E11" s="153" t="s">
        <v>513</v>
      </c>
      <c r="F11" s="90" t="s">
        <v>421</v>
      </c>
      <c r="G11" s="90"/>
      <c r="H11" s="90"/>
      <c r="I11" s="90"/>
      <c r="J11" s="90"/>
      <c r="K11" s="90"/>
      <c r="L11" s="90"/>
      <c r="M11" s="90"/>
    </row>
    <row r="12" spans="1:13" s="251" customFormat="1" ht="51" x14ac:dyDescent="0.2">
      <c r="A12" s="153">
        <v>8</v>
      </c>
      <c r="B12" s="153" t="s">
        <v>499</v>
      </c>
      <c r="C12" s="233" t="s">
        <v>495</v>
      </c>
      <c r="D12" s="153" t="s">
        <v>198</v>
      </c>
      <c r="E12" s="153" t="s">
        <v>511</v>
      </c>
      <c r="F12" s="90" t="s">
        <v>421</v>
      </c>
      <c r="G12" s="90"/>
      <c r="H12" s="90"/>
      <c r="I12" s="90"/>
      <c r="J12" s="90"/>
      <c r="K12" s="90"/>
      <c r="L12" s="90"/>
      <c r="M12" s="90"/>
    </row>
    <row r="13" spans="1:13" s="25" customFormat="1" ht="51" x14ac:dyDescent="0.2">
      <c r="A13" s="153">
        <v>9</v>
      </c>
      <c r="B13" s="153" t="s">
        <v>500</v>
      </c>
      <c r="C13" s="233" t="s">
        <v>496</v>
      </c>
      <c r="D13" s="153" t="s">
        <v>198</v>
      </c>
      <c r="E13" s="153" t="s">
        <v>512</v>
      </c>
      <c r="F13" s="90" t="s">
        <v>421</v>
      </c>
      <c r="G13" s="90"/>
      <c r="H13" s="90"/>
      <c r="I13" s="90"/>
      <c r="J13" s="90"/>
      <c r="K13" s="90"/>
      <c r="L13" s="90"/>
      <c r="M13" s="90"/>
    </row>
    <row r="14" spans="1:13" s="25" customFormat="1" x14ac:dyDescent="0.2">
      <c r="A14" s="108"/>
      <c r="B14" s="108"/>
      <c r="C14" s="234"/>
      <c r="D14" s="108"/>
      <c r="E14" s="108"/>
      <c r="F14" s="21"/>
      <c r="G14" s="21"/>
      <c r="H14" s="21"/>
      <c r="I14" s="21"/>
      <c r="J14" s="21"/>
      <c r="K14" s="21"/>
      <c r="L14" s="21"/>
      <c r="M14" s="21"/>
    </row>
    <row r="15" spans="1:13" s="25" customFormat="1" x14ac:dyDescent="0.2">
      <c r="A15" s="108"/>
      <c r="B15" s="108"/>
      <c r="C15" s="234"/>
      <c r="D15" s="108"/>
      <c r="E15" s="108"/>
      <c r="F15" s="21"/>
      <c r="G15" s="21"/>
      <c r="H15" s="21"/>
      <c r="I15" s="21"/>
      <c r="J15" s="21"/>
      <c r="K15" s="21"/>
      <c r="L15" s="21"/>
      <c r="M15" s="21"/>
    </row>
    <row r="16" spans="1:13" s="25" customFormat="1" x14ac:dyDescent="0.2">
      <c r="A16" s="108"/>
      <c r="B16" s="108"/>
      <c r="C16" s="230"/>
      <c r="D16" s="141"/>
      <c r="E16" s="108"/>
      <c r="F16" s="21"/>
      <c r="G16" s="21"/>
      <c r="H16" s="21"/>
      <c r="I16" s="21"/>
      <c r="J16" s="21"/>
      <c r="K16" s="21"/>
      <c r="L16" s="21"/>
      <c r="M16" s="21"/>
    </row>
  </sheetData>
  <mergeCells count="1">
    <mergeCell ref="C1:D1"/>
  </mergeCells>
  <conditionalFormatting sqref="G1:L1048576">
    <cfRule type="cellIs" dxfId="15" priority="1" operator="equal">
      <formula>"Yes"</formula>
    </cfRule>
  </conditionalFormatting>
  <pageMargins left="0.7" right="0.7" top="0.75" bottom="0.75" header="0.3" footer="0.3"/>
  <pageSetup paperSize="5" scale="70" fitToHeight="0" orientation="landscape" r:id="rId1"/>
  <headerFooter>
    <oddHeader>&amp;C&amp;"Arial,Bold"&amp;14&amp;UDeliverables
&amp;"Arial,Regular"&amp;12&amp;U(Study Step 1: Agency Legal Directives, Plan and Resources)</oddHeader>
    <oddFooter>&amp;RThe contents of this chart are considered sworn testimony from the Agency Director.</oddFooter>
  </headerFooter>
  <extLst>
    <ext xmlns:x14="http://schemas.microsoft.com/office/spreadsheetml/2009/9/main" uri="{CCE6A557-97BC-4b89-ADB6-D9C93CAAB3DF}">
      <x14:dataValidations xmlns:xm="http://schemas.microsoft.com/office/excel/2006/main" count="7">
        <x14:dataValidation type="list" allowBlank="1" showInputMessage="1" showErrorMessage="1">
          <x14:formula1>
            <xm:f>'Drop Down Options'!$A$23:$A$24</xm:f>
          </x14:formula1>
          <xm:sqref>G5:G16</xm:sqref>
        </x14:dataValidation>
        <x14:dataValidation type="list" allowBlank="1" showInputMessage="1" showErrorMessage="1">
          <x14:formula1>
            <xm:f>'Drop Down Options'!$A$27:$A$28</xm:f>
          </x14:formula1>
          <xm:sqref>H5:H16</xm:sqref>
        </x14:dataValidation>
        <x14:dataValidation type="list" allowBlank="1" showInputMessage="1" showErrorMessage="1">
          <x14:formula1>
            <xm:f>'Drop Down Options'!$A$31:$A$32</xm:f>
          </x14:formula1>
          <xm:sqref>I5:I16</xm:sqref>
        </x14:dataValidation>
        <x14:dataValidation type="list" allowBlank="1" showInputMessage="1" showErrorMessage="1">
          <x14:formula1>
            <xm:f>'Drop Down Options'!$A$35:$A$36</xm:f>
          </x14:formula1>
          <xm:sqref>J5:J16</xm:sqref>
        </x14:dataValidation>
        <x14:dataValidation type="list" allowBlank="1" showInputMessage="1" showErrorMessage="1">
          <x14:formula1>
            <xm:f>'Drop Down Options'!$A$39:$A$40</xm:f>
          </x14:formula1>
          <xm:sqref>K5:K16</xm:sqref>
        </x14:dataValidation>
        <x14:dataValidation type="list" allowBlank="1" showInputMessage="1" showErrorMessage="1">
          <x14:formula1>
            <xm:f>'Drop Down Options'!$A$43:$A$44</xm:f>
          </x14:formula1>
          <xm:sqref>L5:L16</xm:sqref>
        </x14:dataValidation>
        <x14:dataValidation type="list" allowBlank="1" showInputMessage="1" showErrorMessage="1">
          <x14:formula1>
            <xm:f>'Drop Down Options'!$A$47:$A$49</xm:f>
          </x14:formula1>
          <xm:sqref>D5:D15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
  <sheetViews>
    <sheetView workbookViewId="0"/>
  </sheetViews>
  <sheetFormatPr defaultColWidth="9.140625" defaultRowHeight="12.75" x14ac:dyDescent="0.2"/>
  <cols>
    <col min="1" max="1" width="6.42578125" style="141" bestFit="1" customWidth="1"/>
    <col min="2" max="2" width="26" style="141" customWidth="1"/>
    <col min="3" max="3" width="35.28515625" style="141" customWidth="1"/>
    <col min="4" max="4" width="47.42578125" style="141" customWidth="1"/>
    <col min="5" max="5" width="45.85546875" style="141" customWidth="1"/>
    <col min="6" max="6" width="35.5703125" style="141" customWidth="1"/>
    <col min="7" max="7" width="23.140625" style="141" customWidth="1"/>
    <col min="8" max="8" width="12.7109375" style="141" customWidth="1"/>
    <col min="9" max="9" width="10.5703125" style="141" customWidth="1"/>
    <col min="10" max="16384" width="9.140625" style="141"/>
  </cols>
  <sheetData>
    <row r="1" spans="1:10" ht="12.75" customHeight="1" x14ac:dyDescent="0.2">
      <c r="B1" s="131" t="s">
        <v>0</v>
      </c>
      <c r="C1" s="259" t="s">
        <v>457</v>
      </c>
      <c r="D1" s="260"/>
      <c r="E1" s="25"/>
    </row>
    <row r="2" spans="1:10" ht="12.75" customHeight="1" x14ac:dyDescent="0.2">
      <c r="B2" s="131" t="s">
        <v>1</v>
      </c>
      <c r="C2" s="249">
        <v>43423</v>
      </c>
      <c r="D2" s="39"/>
      <c r="E2" s="25"/>
    </row>
    <row r="3" spans="1:10" ht="13.5" customHeight="1" x14ac:dyDescent="0.2">
      <c r="A3" s="39"/>
      <c r="B3" s="25"/>
      <c r="C3" s="25"/>
      <c r="D3" s="25"/>
      <c r="E3" s="18"/>
    </row>
    <row r="4" spans="1:10" ht="63.75" customHeight="1" x14ac:dyDescent="0.2">
      <c r="A4" s="8" t="s">
        <v>5</v>
      </c>
      <c r="B4" s="27" t="s">
        <v>25</v>
      </c>
      <c r="C4" s="8" t="s">
        <v>272</v>
      </c>
      <c r="D4" s="8" t="s">
        <v>277</v>
      </c>
      <c r="E4" s="8" t="s">
        <v>278</v>
      </c>
      <c r="F4" s="27" t="s">
        <v>20</v>
      </c>
      <c r="H4" s="18"/>
      <c r="I4" s="18"/>
      <c r="J4" s="18"/>
    </row>
    <row r="5" spans="1:10" ht="140.25" x14ac:dyDescent="0.2">
      <c r="A5" s="153">
        <f>Deliverables!A5</f>
        <v>1</v>
      </c>
      <c r="B5" s="90" t="str">
        <f>Deliverables!B5</f>
        <v>Provide mental health treatment and related services.</v>
      </c>
      <c r="C5" s="90" t="str">
        <f>Deliverables!E5</f>
        <v>Provide a governing administrative structure capable of setting policies and procedures, effective management and supervision, and quality controls throughout all organization units.</v>
      </c>
      <c r="D5" s="184" t="s">
        <v>444</v>
      </c>
      <c r="E5" s="184" t="s">
        <v>447</v>
      </c>
      <c r="F5" s="184" t="s">
        <v>460</v>
      </c>
      <c r="H5" s="18"/>
      <c r="I5" s="18"/>
      <c r="J5" s="18"/>
    </row>
    <row r="6" spans="1:10" s="25" customFormat="1" ht="76.5" x14ac:dyDescent="0.2">
      <c r="A6" s="153">
        <f>Deliverables!A6</f>
        <v>2</v>
      </c>
      <c r="B6" s="90" t="str">
        <f>Deliverables!B6</f>
        <v>Provide treatment  to sexually violent predators.</v>
      </c>
      <c r="C6" s="90" t="str">
        <f>Deliverables!E6</f>
        <v>Provide treatment to people who have served their maximum sentence to correctional facilities yet are determined to remain a threat to the general population.</v>
      </c>
      <c r="D6" s="184" t="s">
        <v>446</v>
      </c>
      <c r="E6" s="184" t="s">
        <v>445</v>
      </c>
      <c r="F6" s="184" t="s">
        <v>443</v>
      </c>
    </row>
    <row r="7" spans="1:10" ht="127.5" x14ac:dyDescent="0.2">
      <c r="A7" s="153">
        <f>Deliverables!A7</f>
        <v>3</v>
      </c>
      <c r="B7" s="90" t="str">
        <f>Deliverables!B7</f>
        <v>Provide inpatient substance abuse treatment.</v>
      </c>
      <c r="C7" s="90" t="str">
        <f>Deliverables!E7</f>
        <v>Inpatient Service for people whose addictions or other substance abuse cannot be effectively curtailed in an outpatient environment.</v>
      </c>
      <c r="D7" s="184" t="s">
        <v>448</v>
      </c>
      <c r="E7" s="184" t="s">
        <v>452</v>
      </c>
      <c r="F7" s="184" t="s">
        <v>458</v>
      </c>
    </row>
    <row r="8" spans="1:10" ht="51" x14ac:dyDescent="0.2">
      <c r="A8" s="153">
        <f>Deliverables!A8</f>
        <v>4</v>
      </c>
      <c r="B8" s="90" t="str">
        <f>Deliverables!B8</f>
        <v>Act as conservator for a patient in a SCDMH inpatient facility</v>
      </c>
      <c r="C8" s="90" t="str">
        <f>Deliverables!E8</f>
        <v>Receive and administer funds for the betterment of patients in inpatient settings.</v>
      </c>
      <c r="D8" s="10" t="s">
        <v>459</v>
      </c>
      <c r="E8" s="184" t="s">
        <v>451</v>
      </c>
      <c r="F8" s="184" t="s">
        <v>208</v>
      </c>
    </row>
    <row r="9" spans="1:10" ht="127.5" x14ac:dyDescent="0.2">
      <c r="A9" s="153">
        <f>Deliverables!A9</f>
        <v>5</v>
      </c>
      <c r="B9" s="90" t="str">
        <f>Deliverables!B9</f>
        <v>Be prepared to execute State Emergency Operations Plan.</v>
      </c>
      <c r="C9" s="90" t="str">
        <f>Deliverables!E9</f>
        <v>Provide for the mental health needs of all citizens during times of crisis.</v>
      </c>
      <c r="D9" s="237" t="s">
        <v>461</v>
      </c>
      <c r="E9" s="237" t="s">
        <v>449</v>
      </c>
      <c r="F9" s="237" t="s">
        <v>450</v>
      </c>
    </row>
    <row r="10" spans="1:10" x14ac:dyDescent="0.2">
      <c r="A10" s="108"/>
      <c r="B10" s="21"/>
      <c r="C10" s="21"/>
      <c r="D10" s="25"/>
      <c r="E10" s="25"/>
      <c r="F10" s="25"/>
    </row>
  </sheetData>
  <mergeCells count="1">
    <mergeCell ref="C1:D1"/>
  </mergeCells>
  <pageMargins left="0.7" right="0.7" top="0.75" bottom="0.75" header="0.3" footer="0.3"/>
  <pageSetup paperSize="5" scale="83" fitToHeight="0" orientation="landscape" r:id="rId1"/>
  <headerFooter>
    <oddHeader>&amp;C&amp;"Arial,Bold"&amp;14&amp;UDeliverables - Potential Harms&amp;"Arial,Regular"&amp;10&amp;U
&amp;12(Study Step 1: Agency Legal Directives, Plan and Resources)</oddHeader>
    <oddFooter>&amp;RThe contents of this chart are considered sworn testimony from the Agency Director.</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7"/>
  <sheetViews>
    <sheetView workbookViewId="0"/>
  </sheetViews>
  <sheetFormatPr defaultRowHeight="12.75" x14ac:dyDescent="0.2"/>
  <cols>
    <col min="1" max="1" width="40.28515625" style="141" customWidth="1"/>
    <col min="2" max="2" width="24.5703125" style="141" customWidth="1"/>
    <col min="3" max="3" width="9.140625" style="141" bestFit="1" customWidth="1"/>
    <col min="4" max="4" width="12.5703125" style="141" customWidth="1"/>
    <col min="5" max="5" width="18.7109375" style="161" customWidth="1"/>
    <col min="6" max="6" width="22" style="141" customWidth="1"/>
    <col min="7" max="7" width="24.28515625" style="141" customWidth="1"/>
    <col min="8" max="8" width="28.5703125" style="141" customWidth="1"/>
    <col min="9" max="9" width="24.85546875" style="141" customWidth="1"/>
    <col min="10" max="16384" width="9.140625" style="141"/>
  </cols>
  <sheetData>
    <row r="1" spans="1:9" x14ac:dyDescent="0.2">
      <c r="A1" s="1" t="s">
        <v>0</v>
      </c>
      <c r="B1" s="259" t="s">
        <v>457</v>
      </c>
      <c r="C1" s="260"/>
      <c r="D1" s="12"/>
    </row>
    <row r="2" spans="1:9" x14ac:dyDescent="0.2">
      <c r="A2" s="1" t="s">
        <v>1</v>
      </c>
      <c r="B2" s="249">
        <v>43423</v>
      </c>
      <c r="C2" s="39"/>
      <c r="D2" s="13"/>
    </row>
    <row r="3" spans="1:9" x14ac:dyDescent="0.2">
      <c r="A3" s="32" t="s">
        <v>16</v>
      </c>
      <c r="B3" s="5"/>
      <c r="C3" s="5"/>
      <c r="D3" s="5"/>
    </row>
    <row r="4" spans="1:9" ht="51" x14ac:dyDescent="0.2">
      <c r="A4" s="8" t="s">
        <v>234</v>
      </c>
      <c r="B4" s="184" t="s">
        <v>412</v>
      </c>
      <c r="C4" s="25"/>
      <c r="D4" s="25"/>
    </row>
    <row r="6" spans="1:9" ht="119.25" customHeight="1" thickBot="1" x14ac:dyDescent="0.25">
      <c r="A6" s="171" t="s">
        <v>19</v>
      </c>
      <c r="B6" s="171" t="s">
        <v>200</v>
      </c>
      <c r="C6" s="171" t="s">
        <v>112</v>
      </c>
      <c r="D6" s="171" t="s">
        <v>275</v>
      </c>
      <c r="E6" s="173" t="s">
        <v>210</v>
      </c>
      <c r="F6" s="171" t="s">
        <v>279</v>
      </c>
      <c r="G6" s="171" t="s">
        <v>280</v>
      </c>
      <c r="H6" s="171" t="s">
        <v>281</v>
      </c>
      <c r="I6" s="172" t="s">
        <v>223</v>
      </c>
    </row>
    <row r="7" spans="1:9" ht="26.1" customHeight="1" thickBot="1" x14ac:dyDescent="0.25">
      <c r="A7" s="264" t="s">
        <v>365</v>
      </c>
      <c r="B7" s="261" t="s">
        <v>425</v>
      </c>
      <c r="C7" s="97" t="s">
        <v>233</v>
      </c>
      <c r="D7" s="97">
        <v>152.6</v>
      </c>
      <c r="E7" s="174">
        <v>0.1245</v>
      </c>
      <c r="F7" s="98" t="s">
        <v>12</v>
      </c>
      <c r="G7" s="98" t="s">
        <v>12</v>
      </c>
      <c r="H7" s="98" t="s">
        <v>11</v>
      </c>
      <c r="I7" s="98" t="s">
        <v>207</v>
      </c>
    </row>
    <row r="8" spans="1:9" ht="26.1" customHeight="1" thickBot="1" x14ac:dyDescent="0.25">
      <c r="A8" s="265"/>
      <c r="B8" s="262"/>
      <c r="C8" s="99" t="s">
        <v>15</v>
      </c>
      <c r="D8" s="99">
        <v>157</v>
      </c>
      <c r="E8" s="175">
        <v>0.15290000000000001</v>
      </c>
      <c r="F8" s="98" t="s">
        <v>12</v>
      </c>
      <c r="G8" s="98" t="s">
        <v>12</v>
      </c>
      <c r="H8" s="155" t="s">
        <v>11</v>
      </c>
      <c r="I8" s="98" t="s">
        <v>207</v>
      </c>
    </row>
    <row r="9" spans="1:9" ht="26.1" customHeight="1" thickBot="1" x14ac:dyDescent="0.25">
      <c r="A9" s="265"/>
      <c r="B9" s="263"/>
      <c r="C9" s="100" t="s">
        <v>30</v>
      </c>
      <c r="D9" s="100">
        <v>165.8</v>
      </c>
      <c r="E9" s="176">
        <v>0.15679999999999999</v>
      </c>
      <c r="F9" s="98" t="s">
        <v>12</v>
      </c>
      <c r="G9" s="98" t="s">
        <v>12</v>
      </c>
      <c r="H9" s="155" t="s">
        <v>11</v>
      </c>
      <c r="I9" s="98" t="s">
        <v>207</v>
      </c>
    </row>
    <row r="10" spans="1:9" ht="26.1" customHeight="1" thickBot="1" x14ac:dyDescent="0.25">
      <c r="A10" s="266" t="s">
        <v>366</v>
      </c>
      <c r="B10" s="261" t="s">
        <v>414</v>
      </c>
      <c r="C10" s="94" t="s">
        <v>233</v>
      </c>
      <c r="D10" s="94">
        <v>373.4</v>
      </c>
      <c r="E10" s="177">
        <v>0.15529999999999999</v>
      </c>
      <c r="F10" s="98" t="s">
        <v>12</v>
      </c>
      <c r="G10" s="98" t="s">
        <v>12</v>
      </c>
      <c r="H10" s="95" t="s">
        <v>11</v>
      </c>
      <c r="I10" s="98" t="s">
        <v>207</v>
      </c>
    </row>
    <row r="11" spans="1:9" s="105" customFormat="1" ht="26.1" customHeight="1" thickBot="1" x14ac:dyDescent="0.25">
      <c r="A11" s="265"/>
      <c r="B11" s="262"/>
      <c r="C11" s="197" t="s">
        <v>15</v>
      </c>
      <c r="D11" s="104">
        <v>363.4</v>
      </c>
      <c r="E11" s="178">
        <v>0.22289999999999999</v>
      </c>
      <c r="F11" s="98" t="s">
        <v>12</v>
      </c>
      <c r="G11" s="98" t="s">
        <v>12</v>
      </c>
      <c r="H11" s="156" t="s">
        <v>11</v>
      </c>
      <c r="I11" s="98" t="s">
        <v>207</v>
      </c>
    </row>
    <row r="12" spans="1:9" s="105" customFormat="1" ht="26.1" customHeight="1" thickBot="1" x14ac:dyDescent="0.25">
      <c r="A12" s="265"/>
      <c r="B12" s="263"/>
      <c r="C12" s="96" t="s">
        <v>30</v>
      </c>
      <c r="D12" s="106">
        <v>365.2</v>
      </c>
      <c r="E12" s="179">
        <v>0.17799999999999999</v>
      </c>
      <c r="F12" s="98" t="s">
        <v>12</v>
      </c>
      <c r="G12" s="98" t="s">
        <v>12</v>
      </c>
      <c r="H12" s="156" t="s">
        <v>11</v>
      </c>
      <c r="I12" s="98" t="s">
        <v>207</v>
      </c>
    </row>
    <row r="13" spans="1:9" s="105" customFormat="1" ht="30.95" customHeight="1" thickBot="1" x14ac:dyDescent="0.25">
      <c r="A13" s="264" t="s">
        <v>363</v>
      </c>
      <c r="B13" s="261" t="s">
        <v>426</v>
      </c>
      <c r="C13" s="97" t="s">
        <v>233</v>
      </c>
      <c r="D13" s="97">
        <v>2049.8000000000002</v>
      </c>
      <c r="E13" s="174">
        <v>0.1605</v>
      </c>
      <c r="F13" s="98" t="s">
        <v>12</v>
      </c>
      <c r="G13" s="98" t="s">
        <v>12</v>
      </c>
      <c r="H13" s="98" t="s">
        <v>11</v>
      </c>
      <c r="I13" s="98" t="s">
        <v>207</v>
      </c>
    </row>
    <row r="14" spans="1:9" s="105" customFormat="1" ht="30.95" customHeight="1" thickBot="1" x14ac:dyDescent="0.25">
      <c r="A14" s="265"/>
      <c r="B14" s="262"/>
      <c r="C14" s="99" t="s">
        <v>15</v>
      </c>
      <c r="D14" s="99">
        <v>2062</v>
      </c>
      <c r="E14" s="175">
        <v>0.18329999999999999</v>
      </c>
      <c r="F14" s="98" t="s">
        <v>12</v>
      </c>
      <c r="G14" s="98" t="s">
        <v>12</v>
      </c>
      <c r="H14" s="155" t="s">
        <v>11</v>
      </c>
      <c r="I14" s="98" t="s">
        <v>207</v>
      </c>
    </row>
    <row r="15" spans="1:9" s="105" customFormat="1" ht="30.95" customHeight="1" thickBot="1" x14ac:dyDescent="0.25">
      <c r="A15" s="265"/>
      <c r="B15" s="263"/>
      <c r="C15" s="100" t="s">
        <v>30</v>
      </c>
      <c r="D15" s="100">
        <v>2078.8000000000002</v>
      </c>
      <c r="E15" s="176">
        <v>0.2155</v>
      </c>
      <c r="F15" s="98" t="s">
        <v>12</v>
      </c>
      <c r="G15" s="98" t="s">
        <v>12</v>
      </c>
      <c r="H15" s="155" t="s">
        <v>11</v>
      </c>
      <c r="I15" s="98" t="s">
        <v>207</v>
      </c>
    </row>
    <row r="16" spans="1:9" s="105" customFormat="1" ht="26.1" customHeight="1" thickBot="1" x14ac:dyDescent="0.25">
      <c r="A16" s="266" t="s">
        <v>362</v>
      </c>
      <c r="B16" s="261" t="s">
        <v>413</v>
      </c>
      <c r="C16" s="94" t="s">
        <v>233</v>
      </c>
      <c r="D16" s="107">
        <v>45.6</v>
      </c>
      <c r="E16" s="180">
        <v>4.3900000000000002E-2</v>
      </c>
      <c r="F16" s="98" t="s">
        <v>12</v>
      </c>
      <c r="G16" s="98" t="s">
        <v>12</v>
      </c>
      <c r="H16" s="95" t="s">
        <v>11</v>
      </c>
      <c r="I16" s="98" t="s">
        <v>207</v>
      </c>
    </row>
    <row r="17" spans="1:9" s="105" customFormat="1" ht="26.1" customHeight="1" thickBot="1" x14ac:dyDescent="0.25">
      <c r="A17" s="265"/>
      <c r="B17" s="262"/>
      <c r="C17" s="197" t="s">
        <v>15</v>
      </c>
      <c r="D17" s="104">
        <v>47</v>
      </c>
      <c r="E17" s="178">
        <v>0.1489</v>
      </c>
      <c r="F17" s="98" t="s">
        <v>12</v>
      </c>
      <c r="G17" s="98" t="s">
        <v>12</v>
      </c>
      <c r="H17" s="156" t="s">
        <v>11</v>
      </c>
      <c r="I17" s="98" t="s">
        <v>207</v>
      </c>
    </row>
    <row r="18" spans="1:9" ht="26.1" customHeight="1" thickBot="1" x14ac:dyDescent="0.25">
      <c r="A18" s="265"/>
      <c r="B18" s="263"/>
      <c r="C18" s="96" t="s">
        <v>30</v>
      </c>
      <c r="D18" s="96">
        <v>44.6</v>
      </c>
      <c r="E18" s="181">
        <v>0.11210000000000001</v>
      </c>
      <c r="F18" s="98" t="s">
        <v>12</v>
      </c>
      <c r="G18" s="98" t="s">
        <v>12</v>
      </c>
      <c r="H18" s="156" t="s">
        <v>11</v>
      </c>
      <c r="I18" s="98" t="s">
        <v>207</v>
      </c>
    </row>
    <row r="19" spans="1:9" ht="26.1" customHeight="1" thickBot="1" x14ac:dyDescent="0.25">
      <c r="A19" s="264" t="s">
        <v>364</v>
      </c>
      <c r="B19" s="261" t="s">
        <v>427</v>
      </c>
      <c r="C19" s="97" t="s">
        <v>233</v>
      </c>
      <c r="D19" s="97">
        <v>976</v>
      </c>
      <c r="E19" s="174">
        <v>0.251</v>
      </c>
      <c r="F19" s="98" t="s">
        <v>12</v>
      </c>
      <c r="G19" s="98" t="s">
        <v>12</v>
      </c>
      <c r="H19" s="98" t="s">
        <v>11</v>
      </c>
      <c r="I19" s="98" t="s">
        <v>207</v>
      </c>
    </row>
    <row r="20" spans="1:9" ht="26.1" customHeight="1" thickBot="1" x14ac:dyDescent="0.25">
      <c r="A20" s="265"/>
      <c r="B20" s="262"/>
      <c r="C20" s="99" t="s">
        <v>15</v>
      </c>
      <c r="D20" s="99">
        <v>924</v>
      </c>
      <c r="E20" s="175">
        <v>0.35499999999999998</v>
      </c>
      <c r="F20" s="98" t="s">
        <v>12</v>
      </c>
      <c r="G20" s="98" t="s">
        <v>12</v>
      </c>
      <c r="H20" s="155" t="s">
        <v>11</v>
      </c>
      <c r="I20" s="98" t="s">
        <v>207</v>
      </c>
    </row>
    <row r="21" spans="1:9" ht="26.1" customHeight="1" thickBot="1" x14ac:dyDescent="0.25">
      <c r="A21" s="265"/>
      <c r="B21" s="263"/>
      <c r="C21" s="100" t="s">
        <v>30</v>
      </c>
      <c r="D21" s="101">
        <v>866</v>
      </c>
      <c r="E21" s="182">
        <v>0.32219999999999999</v>
      </c>
      <c r="F21" s="98" t="s">
        <v>12</v>
      </c>
      <c r="G21" s="98" t="s">
        <v>12</v>
      </c>
      <c r="H21" s="155" t="s">
        <v>11</v>
      </c>
      <c r="I21" s="98" t="s">
        <v>207</v>
      </c>
    </row>
    <row r="22" spans="1:9" ht="26.1" customHeight="1" thickBot="1" x14ac:dyDescent="0.25">
      <c r="A22" s="266" t="s">
        <v>367</v>
      </c>
      <c r="B22" s="261" t="s">
        <v>415</v>
      </c>
      <c r="C22" s="94" t="s">
        <v>233</v>
      </c>
      <c r="D22" s="107">
        <v>340.8</v>
      </c>
      <c r="E22" s="180">
        <v>0.35210000000000002</v>
      </c>
      <c r="F22" s="98" t="s">
        <v>12</v>
      </c>
      <c r="G22" s="98" t="s">
        <v>12</v>
      </c>
      <c r="H22" s="95" t="s">
        <v>11</v>
      </c>
      <c r="I22" s="98" t="s">
        <v>207</v>
      </c>
    </row>
    <row r="23" spans="1:9" ht="26.1" customHeight="1" thickBot="1" x14ac:dyDescent="0.25">
      <c r="A23" s="265"/>
      <c r="B23" s="262"/>
      <c r="C23" s="197" t="s">
        <v>15</v>
      </c>
      <c r="D23" s="104">
        <v>342.2</v>
      </c>
      <c r="E23" s="178">
        <v>0.23669999999999999</v>
      </c>
      <c r="F23" s="98" t="s">
        <v>12</v>
      </c>
      <c r="G23" s="98" t="s">
        <v>12</v>
      </c>
      <c r="H23" s="156" t="s">
        <v>11</v>
      </c>
      <c r="I23" s="98" t="s">
        <v>207</v>
      </c>
    </row>
    <row r="24" spans="1:9" ht="26.1" customHeight="1" thickBot="1" x14ac:dyDescent="0.25">
      <c r="A24" s="265"/>
      <c r="B24" s="263"/>
      <c r="C24" s="96" t="s">
        <v>30</v>
      </c>
      <c r="D24" s="152">
        <v>370.6</v>
      </c>
      <c r="E24" s="183">
        <v>0.22670000000000001</v>
      </c>
      <c r="F24" s="98" t="s">
        <v>12</v>
      </c>
      <c r="G24" s="98" t="s">
        <v>12</v>
      </c>
      <c r="H24" s="156" t="s">
        <v>11</v>
      </c>
      <c r="I24" s="98" t="s">
        <v>207</v>
      </c>
    </row>
    <row r="25" spans="1:9" ht="26.1" customHeight="1" thickBot="1" x14ac:dyDescent="0.25">
      <c r="A25" s="264" t="s">
        <v>368</v>
      </c>
      <c r="B25" s="261" t="s">
        <v>416</v>
      </c>
      <c r="C25" s="97" t="s">
        <v>233</v>
      </c>
      <c r="D25" s="97">
        <v>138.6</v>
      </c>
      <c r="E25" s="174">
        <v>0.17319999999999999</v>
      </c>
      <c r="F25" s="98" t="s">
        <v>12</v>
      </c>
      <c r="G25" s="98" t="s">
        <v>12</v>
      </c>
      <c r="H25" s="98" t="s">
        <v>11</v>
      </c>
      <c r="I25" s="98" t="s">
        <v>207</v>
      </c>
    </row>
    <row r="26" spans="1:9" ht="26.1" customHeight="1" thickBot="1" x14ac:dyDescent="0.25">
      <c r="A26" s="265"/>
      <c r="B26" s="262"/>
      <c r="C26" s="99" t="s">
        <v>15</v>
      </c>
      <c r="D26" s="99">
        <v>67</v>
      </c>
      <c r="E26" s="175">
        <v>0.83579999999999999</v>
      </c>
      <c r="F26" s="98" t="s">
        <v>12</v>
      </c>
      <c r="G26" s="98" t="s">
        <v>12</v>
      </c>
      <c r="H26" s="155" t="s">
        <v>11</v>
      </c>
      <c r="I26" s="98" t="s">
        <v>207</v>
      </c>
    </row>
    <row r="27" spans="1:9" ht="26.1" customHeight="1" thickBot="1" x14ac:dyDescent="0.25">
      <c r="A27" s="265"/>
      <c r="B27" s="263"/>
      <c r="C27" s="100" t="s">
        <v>30</v>
      </c>
      <c r="D27" s="101">
        <v>22.2</v>
      </c>
      <c r="E27" s="182">
        <v>0</v>
      </c>
      <c r="F27" s="98" t="s">
        <v>12</v>
      </c>
      <c r="G27" s="98" t="s">
        <v>12</v>
      </c>
      <c r="H27" s="155" t="s">
        <v>11</v>
      </c>
      <c r="I27" s="98" t="s">
        <v>207</v>
      </c>
    </row>
  </sheetData>
  <mergeCells count="15">
    <mergeCell ref="B1:C1"/>
    <mergeCell ref="A7:A9"/>
    <mergeCell ref="B7:B9"/>
    <mergeCell ref="B13:B15"/>
    <mergeCell ref="B19:B21"/>
    <mergeCell ref="B25:B27"/>
    <mergeCell ref="A25:A27"/>
    <mergeCell ref="A19:A21"/>
    <mergeCell ref="A13:A15"/>
    <mergeCell ref="A10:A12"/>
    <mergeCell ref="B10:B12"/>
    <mergeCell ref="A16:A18"/>
    <mergeCell ref="B16:B18"/>
    <mergeCell ref="B22:B24"/>
    <mergeCell ref="A22:A24"/>
  </mergeCells>
  <pageMargins left="0.7" right="0.7" top="0.75" bottom="0.75" header="0.3" footer="0.3"/>
  <pageSetup paperSize="5" scale="80" fitToHeight="0" orientation="landscape" r:id="rId1"/>
  <headerFooter>
    <oddHeader>&amp;C&amp;"Arial,Bold"&amp;14&amp;UOrganizational Units
&amp;"Arial,Regular"&amp;12&amp;U(Study Step 1: Agency Legal Directives, Plan and Resources)</oddHeader>
    <oddFooter>&amp;RThe contents of this chart are considered sworn testimony from the Agency Director.</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'Drop Down Options'!$E$3:$E$5</xm:f>
          </x14:formula1>
          <xm:sqref>F7:F27 G7:G27</xm:sqref>
        </x14:dataValidation>
        <x14:dataValidation type="list" allowBlank="1" showInputMessage="1" showErrorMessage="1">
          <x14:formula1>
            <xm:f>'Drop Down Options'!$E$13:$E$15</xm:f>
          </x14:formula1>
          <xm:sqref>H7:H27</xm:sqref>
        </x14:dataValidation>
        <x14:dataValidation type="list" allowBlank="1" showInputMessage="1" showErrorMessage="1">
          <x14:formula1>
            <xm:f>'Drop Down Options'!$E$18:$E$21</xm:f>
          </x14:formula1>
          <xm:sqref>I7:I27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70"/>
  <sheetViews>
    <sheetView workbookViewId="0"/>
  </sheetViews>
  <sheetFormatPr defaultRowHeight="12.75" x14ac:dyDescent="0.2"/>
  <cols>
    <col min="1" max="1" width="6.42578125" style="23" customWidth="1"/>
    <col min="2" max="2" width="75" style="235" customWidth="1"/>
    <col min="3" max="3" width="16.5703125" style="87" bestFit="1" customWidth="1"/>
    <col min="4" max="6" width="18.7109375" style="141" customWidth="1"/>
    <col min="7" max="7" width="18.7109375" style="235" customWidth="1"/>
    <col min="8" max="8" width="18.7109375" style="141" customWidth="1"/>
    <col min="9" max="9" width="18.7109375" style="235" customWidth="1"/>
    <col min="10" max="12" width="18.7109375" style="141" customWidth="1"/>
    <col min="13" max="13" width="18.7109375" style="235" customWidth="1"/>
    <col min="14" max="14" width="18.7109375" style="141" customWidth="1"/>
    <col min="15" max="15" width="18.7109375" style="235" customWidth="1"/>
    <col min="16" max="18" width="18.7109375" style="141" customWidth="1"/>
    <col min="19" max="19" width="18.7109375" style="235" customWidth="1"/>
    <col min="20" max="20" width="18.7109375" style="141" customWidth="1"/>
    <col min="21" max="21" width="18.7109375" style="235" customWidth="1"/>
    <col min="22" max="24" width="18.7109375" style="141" customWidth="1"/>
    <col min="25" max="25" width="18.7109375" style="235" customWidth="1"/>
    <col min="26" max="26" width="18.7109375" style="141" customWidth="1"/>
    <col min="27" max="27" width="18.7109375" style="235" customWidth="1"/>
    <col min="28" max="16384" width="9.140625" style="235"/>
  </cols>
  <sheetData>
    <row r="1" spans="1:27" s="3" customFormat="1" ht="12.75" customHeight="1" x14ac:dyDescent="0.2">
      <c r="A1" s="2"/>
      <c r="B1" s="1" t="s">
        <v>0</v>
      </c>
      <c r="C1" s="259" t="s">
        <v>457</v>
      </c>
      <c r="D1" s="260"/>
      <c r="F1" s="88"/>
      <c r="G1" s="88"/>
      <c r="H1" s="88"/>
      <c r="I1" s="88"/>
      <c r="L1" s="88"/>
      <c r="M1" s="88"/>
      <c r="N1" s="88"/>
      <c r="O1" s="88"/>
      <c r="R1" s="88"/>
      <c r="S1" s="88"/>
      <c r="T1" s="88"/>
      <c r="U1" s="88"/>
      <c r="X1" s="88"/>
      <c r="Y1" s="88"/>
      <c r="Z1" s="88"/>
      <c r="AA1" s="88"/>
    </row>
    <row r="2" spans="1:27" s="3" customFormat="1" x14ac:dyDescent="0.2">
      <c r="A2" s="2"/>
      <c r="B2" s="1" t="s">
        <v>1</v>
      </c>
      <c r="C2" s="273">
        <v>43423</v>
      </c>
      <c r="D2" s="274"/>
      <c r="F2" s="88"/>
      <c r="G2" s="88"/>
      <c r="H2" s="88"/>
      <c r="I2" s="88"/>
      <c r="L2" s="88"/>
      <c r="M2" s="88"/>
      <c r="N2" s="88"/>
      <c r="O2" s="88"/>
      <c r="R2" s="88"/>
      <c r="S2" s="88"/>
      <c r="T2" s="88"/>
      <c r="U2" s="88"/>
      <c r="X2" s="88"/>
      <c r="Y2" s="88"/>
      <c r="Z2" s="88"/>
      <c r="AA2" s="88"/>
    </row>
    <row r="3" spans="1:27" s="3" customFormat="1" x14ac:dyDescent="0.2">
      <c r="A3" s="2"/>
      <c r="B3" s="39"/>
      <c r="C3" s="91"/>
      <c r="D3" s="76"/>
      <c r="F3" s="88"/>
      <c r="G3" s="88"/>
      <c r="H3" s="88"/>
      <c r="I3" s="88"/>
      <c r="J3" s="76"/>
      <c r="L3" s="88"/>
      <c r="M3" s="88"/>
      <c r="N3" s="88"/>
      <c r="O3" s="88"/>
      <c r="P3" s="76"/>
      <c r="R3" s="88"/>
      <c r="S3" s="88"/>
      <c r="T3" s="88"/>
      <c r="U3" s="88"/>
      <c r="V3" s="76"/>
      <c r="X3" s="88"/>
      <c r="Y3" s="88"/>
      <c r="Z3" s="88"/>
      <c r="AA3" s="88"/>
    </row>
    <row r="4" spans="1:27" s="3" customFormat="1" x14ac:dyDescent="0.2">
      <c r="A4" s="2"/>
      <c r="B4" s="39"/>
      <c r="C4" s="91"/>
      <c r="D4" s="76"/>
      <c r="F4" s="88"/>
      <c r="G4" s="88"/>
      <c r="H4" s="88"/>
      <c r="I4" s="88"/>
      <c r="J4" s="76"/>
      <c r="L4" s="88"/>
      <c r="M4" s="88"/>
      <c r="N4" s="88"/>
      <c r="O4" s="88"/>
      <c r="P4" s="76"/>
      <c r="R4" s="88"/>
      <c r="S4" s="88"/>
      <c r="T4" s="88"/>
      <c r="U4" s="88"/>
      <c r="V4" s="76"/>
      <c r="X4" s="88"/>
      <c r="Y4" s="88"/>
      <c r="Z4" s="88"/>
      <c r="AA4" s="88"/>
    </row>
    <row r="5" spans="1:27" ht="27.75" customHeight="1" x14ac:dyDescent="0.2">
      <c r="B5" s="275" t="s">
        <v>138</v>
      </c>
      <c r="C5" s="276"/>
      <c r="D5" s="276"/>
      <c r="E5" s="276"/>
      <c r="F5" s="276"/>
      <c r="G5" s="276"/>
      <c r="H5" s="235"/>
      <c r="J5" s="235"/>
      <c r="K5" s="235"/>
      <c r="L5" s="235"/>
      <c r="N5" s="235"/>
      <c r="P5" s="235"/>
      <c r="Q5" s="235"/>
      <c r="R5" s="235"/>
      <c r="T5" s="235"/>
      <c r="V5" s="235"/>
      <c r="W5" s="235"/>
      <c r="X5" s="235"/>
      <c r="Z5" s="235"/>
    </row>
    <row r="6" spans="1:27" ht="15.75" x14ac:dyDescent="0.2">
      <c r="A6" s="218"/>
      <c r="B6" s="44" t="s">
        <v>173</v>
      </c>
      <c r="C6" s="102"/>
      <c r="D6" s="7"/>
      <c r="E6" s="7"/>
      <c r="F6" s="7"/>
      <c r="G6" s="7"/>
      <c r="H6" s="7"/>
      <c r="I6" s="7"/>
      <c r="J6" s="7"/>
      <c r="K6" s="7"/>
      <c r="L6" s="7"/>
      <c r="M6" s="7"/>
      <c r="N6" s="7"/>
      <c r="O6" s="7"/>
      <c r="P6" s="7"/>
      <c r="Q6" s="7"/>
      <c r="R6" s="7"/>
      <c r="S6" s="7"/>
      <c r="T6" s="7"/>
      <c r="U6" s="7"/>
      <c r="V6" s="7"/>
      <c r="W6" s="7"/>
      <c r="X6" s="7"/>
      <c r="Y6" s="7"/>
      <c r="Z6" s="7"/>
      <c r="AA6" s="7"/>
    </row>
    <row r="7" spans="1:27" ht="16.5" thickBot="1" x14ac:dyDescent="0.25">
      <c r="A7" s="43"/>
      <c r="B7" s="128"/>
      <c r="C7" s="130"/>
      <c r="D7" s="21"/>
      <c r="E7" s="21"/>
      <c r="F7" s="21"/>
      <c r="G7" s="21"/>
      <c r="H7" s="21"/>
      <c r="I7" s="21"/>
      <c r="J7" s="21"/>
      <c r="K7" s="21"/>
      <c r="L7" s="21"/>
      <c r="M7" s="21"/>
      <c r="N7" s="21"/>
      <c r="O7" s="21"/>
      <c r="P7" s="21"/>
      <c r="Q7" s="21"/>
      <c r="R7" s="21"/>
      <c r="S7" s="21"/>
      <c r="T7" s="21"/>
      <c r="U7" s="21"/>
      <c r="V7" s="21"/>
      <c r="W7" s="21"/>
      <c r="X7" s="21"/>
      <c r="Y7" s="21"/>
      <c r="Z7" s="21"/>
      <c r="AA7" s="21"/>
    </row>
    <row r="8" spans="1:27" ht="16.5" thickBot="1" x14ac:dyDescent="0.25">
      <c r="A8" s="43" t="s">
        <v>27</v>
      </c>
      <c r="B8" s="110" t="s">
        <v>135</v>
      </c>
      <c r="C8" s="130"/>
      <c r="D8" s="270" t="s">
        <v>362</v>
      </c>
      <c r="E8" s="271"/>
      <c r="F8" s="272"/>
      <c r="G8" s="267" t="s">
        <v>363</v>
      </c>
      <c r="H8" s="268"/>
      <c r="I8" s="269"/>
      <c r="J8" s="270" t="s">
        <v>364</v>
      </c>
      <c r="K8" s="271"/>
      <c r="L8" s="272"/>
      <c r="M8" s="267" t="s">
        <v>365</v>
      </c>
      <c r="N8" s="268"/>
      <c r="O8" s="269"/>
      <c r="P8" s="270" t="s">
        <v>366</v>
      </c>
      <c r="Q8" s="271"/>
      <c r="R8" s="272"/>
      <c r="S8" s="267" t="s">
        <v>367</v>
      </c>
      <c r="T8" s="268"/>
      <c r="U8" s="269"/>
      <c r="V8" s="270" t="s">
        <v>368</v>
      </c>
      <c r="W8" s="271"/>
      <c r="X8" s="272"/>
      <c r="Y8" s="267" t="s">
        <v>369</v>
      </c>
      <c r="Z8" s="268"/>
      <c r="AA8" s="269"/>
    </row>
    <row r="9" spans="1:27" x14ac:dyDescent="0.2">
      <c r="A9" s="55"/>
      <c r="B9" s="111" t="s">
        <v>162</v>
      </c>
      <c r="C9" s="112" t="s">
        <v>28</v>
      </c>
      <c r="D9" s="203" t="s">
        <v>128</v>
      </c>
      <c r="E9" s="140" t="s">
        <v>129</v>
      </c>
      <c r="F9" s="203" t="s">
        <v>130</v>
      </c>
      <c r="G9" s="140" t="s">
        <v>128</v>
      </c>
      <c r="H9" s="203" t="s">
        <v>129</v>
      </c>
      <c r="I9" s="140" t="s">
        <v>130</v>
      </c>
      <c r="J9" s="203" t="s">
        <v>128</v>
      </c>
      <c r="K9" s="140" t="s">
        <v>129</v>
      </c>
      <c r="L9" s="203" t="s">
        <v>130</v>
      </c>
      <c r="M9" s="140" t="s">
        <v>128</v>
      </c>
      <c r="N9" s="203" t="s">
        <v>129</v>
      </c>
      <c r="O9" s="140" t="s">
        <v>130</v>
      </c>
      <c r="P9" s="203" t="s">
        <v>128</v>
      </c>
      <c r="Q9" s="140" t="s">
        <v>129</v>
      </c>
      <c r="R9" s="203" t="s">
        <v>130</v>
      </c>
      <c r="S9" s="140" t="s">
        <v>128</v>
      </c>
      <c r="T9" s="203" t="s">
        <v>129</v>
      </c>
      <c r="U9" s="140" t="s">
        <v>130</v>
      </c>
      <c r="V9" s="203" t="s">
        <v>128</v>
      </c>
      <c r="W9" s="140" t="s">
        <v>129</v>
      </c>
      <c r="X9" s="203" t="s">
        <v>130</v>
      </c>
      <c r="Y9" s="140" t="s">
        <v>128</v>
      </c>
      <c r="Z9" s="203" t="s">
        <v>129</v>
      </c>
      <c r="AA9" s="140" t="s">
        <v>130</v>
      </c>
    </row>
    <row r="10" spans="1:27" ht="25.5" x14ac:dyDescent="0.2">
      <c r="A10" s="2" t="s">
        <v>77</v>
      </c>
      <c r="B10" s="56" t="s">
        <v>163</v>
      </c>
      <c r="C10" s="85" t="s">
        <v>31</v>
      </c>
      <c r="D10" s="204" t="s">
        <v>370</v>
      </c>
      <c r="E10" s="47" t="s">
        <v>218</v>
      </c>
      <c r="F10" s="204" t="s">
        <v>9</v>
      </c>
      <c r="G10" s="47" t="s">
        <v>370</v>
      </c>
      <c r="H10" s="204" t="s">
        <v>218</v>
      </c>
      <c r="I10" s="47" t="s">
        <v>9</v>
      </c>
      <c r="J10" s="204" t="s">
        <v>370</v>
      </c>
      <c r="K10" s="47" t="s">
        <v>218</v>
      </c>
      <c r="L10" s="204" t="s">
        <v>9</v>
      </c>
      <c r="M10" s="47" t="s">
        <v>370</v>
      </c>
      <c r="N10" s="204" t="s">
        <v>218</v>
      </c>
      <c r="O10" s="47" t="s">
        <v>9</v>
      </c>
      <c r="P10" s="204" t="s">
        <v>370</v>
      </c>
      <c r="Q10" s="47" t="s">
        <v>218</v>
      </c>
      <c r="R10" s="204" t="s">
        <v>9</v>
      </c>
      <c r="S10" s="47" t="s">
        <v>370</v>
      </c>
      <c r="T10" s="204" t="s">
        <v>218</v>
      </c>
      <c r="U10" s="47" t="s">
        <v>9</v>
      </c>
      <c r="V10" s="204" t="s">
        <v>370</v>
      </c>
      <c r="W10" s="47" t="s">
        <v>218</v>
      </c>
      <c r="X10" s="204" t="s">
        <v>9</v>
      </c>
      <c r="Y10" s="47" t="s">
        <v>370</v>
      </c>
      <c r="Z10" s="204" t="s">
        <v>218</v>
      </c>
      <c r="AA10" s="47" t="s">
        <v>9</v>
      </c>
    </row>
    <row r="11" spans="1:27" x14ac:dyDescent="0.2">
      <c r="A11" s="2" t="s">
        <v>78</v>
      </c>
      <c r="B11" s="56" t="s">
        <v>24</v>
      </c>
      <c r="C11" s="85" t="s">
        <v>31</v>
      </c>
      <c r="D11" s="204" t="s">
        <v>216</v>
      </c>
      <c r="E11" s="47" t="s">
        <v>216</v>
      </c>
      <c r="F11" s="204" t="s">
        <v>216</v>
      </c>
      <c r="G11" s="47" t="s">
        <v>216</v>
      </c>
      <c r="H11" s="204" t="s">
        <v>216</v>
      </c>
      <c r="I11" s="47" t="s">
        <v>216</v>
      </c>
      <c r="J11" s="204" t="s">
        <v>216</v>
      </c>
      <c r="K11" s="47" t="s">
        <v>216</v>
      </c>
      <c r="L11" s="204" t="s">
        <v>216</v>
      </c>
      <c r="M11" s="47" t="s">
        <v>216</v>
      </c>
      <c r="N11" s="204" t="s">
        <v>216</v>
      </c>
      <c r="O11" s="47" t="s">
        <v>216</v>
      </c>
      <c r="P11" s="204" t="s">
        <v>216</v>
      </c>
      <c r="Q11" s="47" t="s">
        <v>216</v>
      </c>
      <c r="R11" s="204" t="s">
        <v>216</v>
      </c>
      <c r="S11" s="47" t="s">
        <v>216</v>
      </c>
      <c r="T11" s="204" t="s">
        <v>216</v>
      </c>
      <c r="U11" s="47" t="s">
        <v>216</v>
      </c>
      <c r="V11" s="204" t="s">
        <v>216</v>
      </c>
      <c r="W11" s="47" t="s">
        <v>216</v>
      </c>
      <c r="X11" s="204" t="s">
        <v>216</v>
      </c>
      <c r="Y11" s="47" t="s">
        <v>216</v>
      </c>
      <c r="Z11" s="204" t="s">
        <v>216</v>
      </c>
      <c r="AA11" s="47" t="s">
        <v>216</v>
      </c>
    </row>
    <row r="12" spans="1:27" x14ac:dyDescent="0.2">
      <c r="A12" s="2" t="s">
        <v>79</v>
      </c>
      <c r="B12" s="56" t="s">
        <v>39</v>
      </c>
      <c r="C12" s="85" t="s">
        <v>31</v>
      </c>
      <c r="D12" s="204" t="s">
        <v>8</v>
      </c>
      <c r="E12" s="47" t="s">
        <v>218</v>
      </c>
      <c r="F12" s="204" t="s">
        <v>9</v>
      </c>
      <c r="G12" s="47" t="s">
        <v>8</v>
      </c>
      <c r="H12" s="204" t="s">
        <v>218</v>
      </c>
      <c r="I12" s="47" t="s">
        <v>9</v>
      </c>
      <c r="J12" s="204" t="s">
        <v>8</v>
      </c>
      <c r="K12" s="47" t="s">
        <v>218</v>
      </c>
      <c r="L12" s="204" t="s">
        <v>9</v>
      </c>
      <c r="M12" s="47" t="s">
        <v>8</v>
      </c>
      <c r="N12" s="204" t="s">
        <v>218</v>
      </c>
      <c r="O12" s="47" t="s">
        <v>9</v>
      </c>
      <c r="P12" s="204" t="s">
        <v>8</v>
      </c>
      <c r="Q12" s="47" t="s">
        <v>218</v>
      </c>
      <c r="R12" s="204" t="s">
        <v>9</v>
      </c>
      <c r="S12" s="47" t="s">
        <v>8</v>
      </c>
      <c r="T12" s="204" t="s">
        <v>218</v>
      </c>
      <c r="U12" s="47" t="s">
        <v>9</v>
      </c>
      <c r="V12" s="204" t="s">
        <v>8</v>
      </c>
      <c r="W12" s="47" t="s">
        <v>218</v>
      </c>
      <c r="X12" s="204" t="s">
        <v>9</v>
      </c>
      <c r="Y12" s="47" t="s">
        <v>8</v>
      </c>
      <c r="Z12" s="204" t="s">
        <v>218</v>
      </c>
      <c r="AA12" s="47" t="s">
        <v>9</v>
      </c>
    </row>
    <row r="13" spans="1:27" s="19" customFormat="1" ht="25.5" x14ac:dyDescent="0.2">
      <c r="A13" s="108" t="s">
        <v>157</v>
      </c>
      <c r="B13" s="56" t="s">
        <v>139</v>
      </c>
      <c r="C13" s="85" t="s">
        <v>31</v>
      </c>
      <c r="D13" s="205" t="s">
        <v>362</v>
      </c>
      <c r="E13" s="57" t="s">
        <v>371</v>
      </c>
      <c r="F13" s="205" t="s">
        <v>362</v>
      </c>
      <c r="G13" s="57" t="s">
        <v>363</v>
      </c>
      <c r="H13" s="205" t="s">
        <v>363</v>
      </c>
      <c r="I13" s="57" t="s">
        <v>363</v>
      </c>
      <c r="J13" s="205" t="s">
        <v>364</v>
      </c>
      <c r="K13" s="57" t="s">
        <v>364</v>
      </c>
      <c r="L13" s="205" t="s">
        <v>364</v>
      </c>
      <c r="M13" s="57" t="s">
        <v>365</v>
      </c>
      <c r="N13" s="205" t="s">
        <v>365</v>
      </c>
      <c r="O13" s="57" t="s">
        <v>365</v>
      </c>
      <c r="P13" s="205" t="s">
        <v>366</v>
      </c>
      <c r="Q13" s="57" t="s">
        <v>366</v>
      </c>
      <c r="R13" s="205" t="s">
        <v>366</v>
      </c>
      <c r="S13" s="57" t="s">
        <v>367</v>
      </c>
      <c r="T13" s="205" t="s">
        <v>367</v>
      </c>
      <c r="U13" s="57" t="s">
        <v>367</v>
      </c>
      <c r="V13" s="205" t="s">
        <v>368</v>
      </c>
      <c r="W13" s="57" t="s">
        <v>368</v>
      </c>
      <c r="X13" s="205" t="s">
        <v>368</v>
      </c>
      <c r="Y13" s="57" t="s">
        <v>369</v>
      </c>
      <c r="Z13" s="205" t="s">
        <v>369</v>
      </c>
      <c r="AA13" s="57" t="s">
        <v>369</v>
      </c>
    </row>
    <row r="14" spans="1:27" s="19" customFormat="1" ht="25.5" x14ac:dyDescent="0.2">
      <c r="A14" s="108" t="s">
        <v>158</v>
      </c>
      <c r="B14" s="56" t="s">
        <v>140</v>
      </c>
      <c r="C14" s="85" t="s">
        <v>31</v>
      </c>
      <c r="D14" s="205" t="s">
        <v>220</v>
      </c>
      <c r="E14" s="57" t="s">
        <v>219</v>
      </c>
      <c r="F14" s="205" t="s">
        <v>219</v>
      </c>
      <c r="G14" s="57" t="s">
        <v>220</v>
      </c>
      <c r="H14" s="205" t="s">
        <v>219</v>
      </c>
      <c r="I14" s="57" t="s">
        <v>219</v>
      </c>
      <c r="J14" s="205" t="s">
        <v>220</v>
      </c>
      <c r="K14" s="57" t="s">
        <v>219</v>
      </c>
      <c r="L14" s="205" t="s">
        <v>219</v>
      </c>
      <c r="M14" s="57" t="s">
        <v>220</v>
      </c>
      <c r="N14" s="205" t="s">
        <v>219</v>
      </c>
      <c r="O14" s="57" t="s">
        <v>219</v>
      </c>
      <c r="P14" s="205" t="s">
        <v>220</v>
      </c>
      <c r="Q14" s="57" t="s">
        <v>219</v>
      </c>
      <c r="R14" s="205" t="s">
        <v>219</v>
      </c>
      <c r="S14" s="57" t="s">
        <v>220</v>
      </c>
      <c r="T14" s="205" t="s">
        <v>219</v>
      </c>
      <c r="U14" s="57" t="s">
        <v>219</v>
      </c>
      <c r="V14" s="205" t="s">
        <v>220</v>
      </c>
      <c r="W14" s="57" t="s">
        <v>219</v>
      </c>
      <c r="X14" s="205" t="s">
        <v>219</v>
      </c>
      <c r="Y14" s="57" t="s">
        <v>220</v>
      </c>
      <c r="Z14" s="205" t="s">
        <v>219</v>
      </c>
      <c r="AA14" s="57" t="s">
        <v>219</v>
      </c>
    </row>
    <row r="15" spans="1:27" s="19" customFormat="1" x14ac:dyDescent="0.2">
      <c r="A15" s="108" t="s">
        <v>80</v>
      </c>
      <c r="B15" s="56" t="s">
        <v>141</v>
      </c>
      <c r="C15" s="85" t="s">
        <v>31</v>
      </c>
      <c r="D15" s="205" t="s">
        <v>221</v>
      </c>
      <c r="E15" s="57" t="s">
        <v>221</v>
      </c>
      <c r="F15" s="205" t="s">
        <v>221</v>
      </c>
      <c r="G15" s="57" t="s">
        <v>221</v>
      </c>
      <c r="H15" s="205" t="s">
        <v>221</v>
      </c>
      <c r="I15" s="57" t="s">
        <v>221</v>
      </c>
      <c r="J15" s="205" t="s">
        <v>221</v>
      </c>
      <c r="K15" s="57" t="s">
        <v>221</v>
      </c>
      <c r="L15" s="205" t="s">
        <v>221</v>
      </c>
      <c r="M15" s="57" t="s">
        <v>221</v>
      </c>
      <c r="N15" s="205" t="s">
        <v>221</v>
      </c>
      <c r="O15" s="57" t="s">
        <v>221</v>
      </c>
      <c r="P15" s="205" t="s">
        <v>221</v>
      </c>
      <c r="Q15" s="57" t="s">
        <v>221</v>
      </c>
      <c r="R15" s="205" t="s">
        <v>221</v>
      </c>
      <c r="S15" s="57" t="s">
        <v>221</v>
      </c>
      <c r="T15" s="205" t="s">
        <v>221</v>
      </c>
      <c r="U15" s="57" t="s">
        <v>221</v>
      </c>
      <c r="V15" s="205" t="s">
        <v>221</v>
      </c>
      <c r="W15" s="57" t="s">
        <v>221</v>
      </c>
      <c r="X15" s="205" t="s">
        <v>221</v>
      </c>
      <c r="Y15" s="57" t="s">
        <v>221</v>
      </c>
      <c r="Z15" s="205" t="s">
        <v>221</v>
      </c>
      <c r="AA15" s="57" t="s">
        <v>221</v>
      </c>
    </row>
    <row r="16" spans="1:27" x14ac:dyDescent="0.2">
      <c r="A16" s="2"/>
      <c r="B16" s="56"/>
      <c r="C16" s="85"/>
      <c r="D16" s="47"/>
      <c r="E16" s="47"/>
      <c r="F16" s="47"/>
      <c r="G16" s="47"/>
      <c r="H16" s="47"/>
      <c r="I16" s="47"/>
      <c r="J16" s="47"/>
      <c r="K16" s="47"/>
      <c r="L16" s="47"/>
      <c r="M16" s="47"/>
      <c r="N16" s="47"/>
      <c r="O16" s="47"/>
      <c r="P16" s="47"/>
      <c r="Q16" s="47"/>
      <c r="R16" s="47"/>
      <c r="S16" s="47"/>
      <c r="T16" s="47"/>
      <c r="U16" s="47"/>
      <c r="V16" s="47"/>
      <c r="W16" s="47"/>
      <c r="X16" s="47"/>
      <c r="Y16" s="47"/>
      <c r="Z16" s="47"/>
      <c r="AA16" s="47"/>
    </row>
    <row r="17" spans="1:27" x14ac:dyDescent="0.2">
      <c r="A17" s="2"/>
      <c r="B17" s="118" t="s">
        <v>161</v>
      </c>
      <c r="C17" s="116" t="s">
        <v>28</v>
      </c>
      <c r="D17" s="47"/>
      <c r="E17" s="47"/>
      <c r="F17" s="47"/>
      <c r="G17" s="47"/>
      <c r="H17" s="47"/>
      <c r="I17" s="47"/>
      <c r="J17" s="47"/>
      <c r="K17" s="47"/>
      <c r="L17" s="47"/>
      <c r="M17" s="47"/>
      <c r="N17" s="47"/>
      <c r="O17" s="47"/>
      <c r="P17" s="47"/>
      <c r="Q17" s="47"/>
      <c r="R17" s="47"/>
      <c r="S17" s="47"/>
      <c r="T17" s="47"/>
      <c r="U17" s="47"/>
      <c r="V17" s="47"/>
      <c r="W17" s="47"/>
      <c r="X17" s="47"/>
      <c r="Y17" s="47"/>
      <c r="Z17" s="47"/>
      <c r="AA17" s="47"/>
    </row>
    <row r="18" spans="1:27" s="19" customFormat="1" x14ac:dyDescent="0.2">
      <c r="A18" s="108" t="s">
        <v>81</v>
      </c>
      <c r="B18" s="117" t="s">
        <v>235</v>
      </c>
      <c r="C18" s="72">
        <f>SUM(D18:CA18)</f>
        <v>212033720.70000002</v>
      </c>
      <c r="D18" s="143">
        <v>0</v>
      </c>
      <c r="E18" s="143">
        <v>121526</v>
      </c>
      <c r="F18" s="143">
        <v>0</v>
      </c>
      <c r="G18" s="143">
        <v>0</v>
      </c>
      <c r="H18" s="143">
        <v>71596764.090000004</v>
      </c>
      <c r="I18" s="143">
        <v>14729840.800000001</v>
      </c>
      <c r="J18" s="143">
        <v>0</v>
      </c>
      <c r="K18" s="143">
        <v>47307204.969999999</v>
      </c>
      <c r="L18" s="143">
        <v>0</v>
      </c>
      <c r="M18" s="143">
        <v>0</v>
      </c>
      <c r="N18" s="143">
        <v>3268247.79</v>
      </c>
      <c r="O18" s="143">
        <v>0</v>
      </c>
      <c r="P18" s="143">
        <v>0</v>
      </c>
      <c r="Q18" s="143">
        <v>2749723.62</v>
      </c>
      <c r="R18" s="143">
        <v>0</v>
      </c>
      <c r="S18" s="143">
        <v>0</v>
      </c>
      <c r="T18" s="143">
        <v>43717873.810000002</v>
      </c>
      <c r="U18" s="143">
        <v>0</v>
      </c>
      <c r="V18" s="143">
        <v>0</v>
      </c>
      <c r="W18" s="143">
        <v>0</v>
      </c>
      <c r="X18" s="143">
        <v>0</v>
      </c>
      <c r="Y18" s="143">
        <v>0</v>
      </c>
      <c r="Z18" s="143">
        <v>26667766.25</v>
      </c>
      <c r="AA18" s="143">
        <v>1874773.37</v>
      </c>
    </row>
    <row r="19" spans="1:27" s="19" customFormat="1" x14ac:dyDescent="0.2">
      <c r="A19" s="2"/>
      <c r="B19" s="56"/>
      <c r="C19" s="84"/>
      <c r="D19" s="48"/>
      <c r="E19" s="48"/>
      <c r="F19" s="48"/>
      <c r="G19" s="48"/>
      <c r="H19" s="48"/>
      <c r="I19" s="48"/>
      <c r="J19" s="48"/>
      <c r="K19" s="48"/>
      <c r="L19" s="48"/>
      <c r="M19" s="48"/>
      <c r="N19" s="48"/>
      <c r="O19" s="48"/>
      <c r="P19" s="48"/>
      <c r="Q19" s="48"/>
      <c r="R19" s="48"/>
      <c r="S19" s="48"/>
      <c r="T19" s="48"/>
      <c r="U19" s="48"/>
      <c r="V19" s="48"/>
      <c r="W19" s="48"/>
      <c r="X19" s="48"/>
      <c r="Y19" s="48"/>
      <c r="Z19" s="48"/>
      <c r="AA19" s="48"/>
    </row>
    <row r="20" spans="1:27" s="19" customFormat="1" x14ac:dyDescent="0.2">
      <c r="A20" s="2"/>
      <c r="B20" s="118" t="s">
        <v>164</v>
      </c>
      <c r="C20" s="116" t="s">
        <v>28</v>
      </c>
      <c r="D20" s="48"/>
      <c r="E20" s="48"/>
      <c r="F20" s="48"/>
      <c r="G20" s="48"/>
      <c r="H20" s="48"/>
      <c r="I20" s="48"/>
      <c r="J20" s="48"/>
      <c r="K20" s="48"/>
      <c r="L20" s="48"/>
      <c r="M20" s="48"/>
      <c r="N20" s="48"/>
      <c r="O20" s="48"/>
      <c r="P20" s="48"/>
      <c r="Q20" s="48"/>
      <c r="R20" s="48"/>
      <c r="S20" s="48"/>
      <c r="T20" s="48"/>
      <c r="U20" s="48"/>
      <c r="V20" s="48"/>
      <c r="W20" s="48"/>
      <c r="X20" s="48"/>
      <c r="Y20" s="48"/>
      <c r="Z20" s="48"/>
      <c r="AA20" s="48"/>
    </row>
    <row r="21" spans="1:27" s="19" customFormat="1" ht="102" x14ac:dyDescent="0.2">
      <c r="A21" s="2" t="s">
        <v>82</v>
      </c>
      <c r="B21" s="56" t="s">
        <v>117</v>
      </c>
      <c r="C21" s="85" t="s">
        <v>31</v>
      </c>
      <c r="D21" s="204" t="s">
        <v>372</v>
      </c>
      <c r="E21" s="47" t="s">
        <v>373</v>
      </c>
      <c r="F21" s="204" t="s">
        <v>31</v>
      </c>
      <c r="G21" s="47" t="s">
        <v>374</v>
      </c>
      <c r="H21" s="204" t="s">
        <v>375</v>
      </c>
      <c r="I21" s="47">
        <v>50550000</v>
      </c>
      <c r="J21" s="204" t="s">
        <v>376</v>
      </c>
      <c r="K21" s="47" t="s">
        <v>377</v>
      </c>
      <c r="L21" s="204" t="s">
        <v>31</v>
      </c>
      <c r="M21" s="47" t="s">
        <v>376</v>
      </c>
      <c r="N21" s="204" t="s">
        <v>378</v>
      </c>
      <c r="O21" s="47" t="s">
        <v>31</v>
      </c>
      <c r="P21" s="204">
        <v>10010000</v>
      </c>
      <c r="Q21" s="47" t="s">
        <v>379</v>
      </c>
      <c r="R21" s="204">
        <v>50550000</v>
      </c>
      <c r="S21" s="47" t="s">
        <v>376</v>
      </c>
      <c r="T21" s="204" t="s">
        <v>380</v>
      </c>
      <c r="U21" s="47" t="s">
        <v>31</v>
      </c>
      <c r="V21" s="204">
        <v>10010000</v>
      </c>
      <c r="W21" s="47">
        <v>30370003</v>
      </c>
      <c r="X21" s="204" t="s">
        <v>31</v>
      </c>
      <c r="Y21" s="47" t="s">
        <v>381</v>
      </c>
      <c r="Z21" s="204" t="s">
        <v>382</v>
      </c>
      <c r="AA21" s="47">
        <v>50550000</v>
      </c>
    </row>
    <row r="22" spans="1:27" ht="216.75" x14ac:dyDescent="0.2">
      <c r="A22" s="2" t="s">
        <v>83</v>
      </c>
      <c r="B22" s="56" t="s">
        <v>118</v>
      </c>
      <c r="C22" s="85" t="s">
        <v>31</v>
      </c>
      <c r="D22" s="204" t="s">
        <v>383</v>
      </c>
      <c r="E22" s="47" t="s">
        <v>384</v>
      </c>
      <c r="F22" s="204" t="s">
        <v>31</v>
      </c>
      <c r="G22" s="47" t="s">
        <v>385</v>
      </c>
      <c r="H22" s="204" t="s">
        <v>386</v>
      </c>
      <c r="I22" s="47" t="s">
        <v>9</v>
      </c>
      <c r="J22" s="204" t="s">
        <v>387</v>
      </c>
      <c r="K22" s="47" t="s">
        <v>388</v>
      </c>
      <c r="L22" s="204" t="s">
        <v>31</v>
      </c>
      <c r="M22" s="47" t="s">
        <v>387</v>
      </c>
      <c r="N22" s="204" t="s">
        <v>389</v>
      </c>
      <c r="O22" s="47" t="s">
        <v>31</v>
      </c>
      <c r="P22" s="204" t="s">
        <v>390</v>
      </c>
      <c r="Q22" s="47" t="s">
        <v>391</v>
      </c>
      <c r="R22" s="204" t="s">
        <v>9</v>
      </c>
      <c r="S22" s="47" t="s">
        <v>387</v>
      </c>
      <c r="T22" s="204" t="s">
        <v>392</v>
      </c>
      <c r="U22" s="47" t="s">
        <v>31</v>
      </c>
      <c r="V22" s="204" t="s">
        <v>390</v>
      </c>
      <c r="W22" s="47" t="s">
        <v>393</v>
      </c>
      <c r="X22" s="204" t="s">
        <v>31</v>
      </c>
      <c r="Y22" s="47" t="s">
        <v>394</v>
      </c>
      <c r="Z22" s="204" t="s">
        <v>395</v>
      </c>
      <c r="AA22" s="47" t="s">
        <v>396</v>
      </c>
    </row>
    <row r="23" spans="1:27" x14ac:dyDescent="0.2">
      <c r="A23" s="127"/>
      <c r="B23" s="56"/>
      <c r="C23" s="85"/>
      <c r="D23" s="47"/>
      <c r="E23" s="47"/>
      <c r="F23" s="47"/>
      <c r="G23" s="47"/>
      <c r="H23" s="47"/>
      <c r="I23" s="47"/>
      <c r="J23" s="47"/>
      <c r="K23" s="47"/>
      <c r="L23" s="47"/>
      <c r="M23" s="47"/>
      <c r="N23" s="47"/>
      <c r="O23" s="47"/>
      <c r="P23" s="47"/>
      <c r="Q23" s="47"/>
      <c r="R23" s="47"/>
      <c r="S23" s="47"/>
      <c r="T23" s="47"/>
      <c r="U23" s="47"/>
      <c r="V23" s="47"/>
      <c r="W23" s="47"/>
      <c r="X23" s="47"/>
      <c r="Y23" s="47"/>
      <c r="Z23" s="47"/>
      <c r="AA23" s="47"/>
    </row>
    <row r="24" spans="1:27" ht="25.5" x14ac:dyDescent="0.2">
      <c r="A24" s="2"/>
      <c r="B24" s="118" t="s">
        <v>142</v>
      </c>
      <c r="C24" s="116" t="s">
        <v>28</v>
      </c>
      <c r="D24" s="47"/>
      <c r="E24" s="47"/>
      <c r="F24" s="47"/>
      <c r="G24" s="47"/>
      <c r="H24" s="47"/>
      <c r="I24" s="47"/>
      <c r="J24" s="47"/>
      <c r="K24" s="47"/>
      <c r="L24" s="47"/>
      <c r="M24" s="47"/>
      <c r="N24" s="47"/>
      <c r="O24" s="47"/>
      <c r="P24" s="47"/>
      <c r="Q24" s="47"/>
      <c r="R24" s="47"/>
      <c r="S24" s="47"/>
      <c r="T24" s="47"/>
      <c r="U24" s="47"/>
      <c r="V24" s="47"/>
      <c r="W24" s="47"/>
      <c r="X24" s="47"/>
      <c r="Y24" s="47"/>
      <c r="Z24" s="47"/>
      <c r="AA24" s="47"/>
    </row>
    <row r="25" spans="1:27" x14ac:dyDescent="0.2">
      <c r="A25" s="2" t="s">
        <v>159</v>
      </c>
      <c r="B25" s="56" t="s">
        <v>148</v>
      </c>
      <c r="C25" s="137">
        <f t="shared" ref="C25" si="0">SUM(D25:CA25)</f>
        <v>43046225</v>
      </c>
      <c r="D25" s="206">
        <v>0</v>
      </c>
      <c r="E25" s="77">
        <v>18523</v>
      </c>
      <c r="F25" s="205">
        <v>0</v>
      </c>
      <c r="G25" s="77">
        <v>0</v>
      </c>
      <c r="H25" s="205">
        <v>16607764</v>
      </c>
      <c r="I25" s="77">
        <f>-907486-27-12251</f>
        <v>-919764</v>
      </c>
      <c r="J25" s="206">
        <v>0</v>
      </c>
      <c r="K25" s="77">
        <v>11061262</v>
      </c>
      <c r="L25" s="205">
        <v>0</v>
      </c>
      <c r="M25" s="77">
        <v>0</v>
      </c>
      <c r="N25" s="205">
        <v>653960</v>
      </c>
      <c r="O25" s="77">
        <v>0</v>
      </c>
      <c r="P25" s="206">
        <v>0</v>
      </c>
      <c r="Q25" s="77">
        <v>404976</v>
      </c>
      <c r="R25" s="205">
        <v>0</v>
      </c>
      <c r="S25" s="77">
        <v>0</v>
      </c>
      <c r="T25" s="205">
        <v>9160216</v>
      </c>
      <c r="U25" s="77">
        <v>0</v>
      </c>
      <c r="V25" s="206">
        <v>0</v>
      </c>
      <c r="W25" s="77">
        <v>0</v>
      </c>
      <c r="X25" s="205">
        <v>0</v>
      </c>
      <c r="Y25" s="77">
        <v>0</v>
      </c>
      <c r="Z25" s="205">
        <v>6152990</v>
      </c>
      <c r="AA25" s="77">
        <v>-93702</v>
      </c>
    </row>
    <row r="26" spans="1:27" x14ac:dyDescent="0.2">
      <c r="A26" s="2" t="s">
        <v>160</v>
      </c>
      <c r="B26" s="120" t="s">
        <v>149</v>
      </c>
      <c r="C26" s="134">
        <f>SUM(D26:CA26)</f>
        <v>21681182</v>
      </c>
      <c r="D26" s="208">
        <v>0</v>
      </c>
      <c r="E26" s="148">
        <v>22238</v>
      </c>
      <c r="F26" s="216">
        <v>0</v>
      </c>
      <c r="G26" s="148">
        <v>0</v>
      </c>
      <c r="H26" s="216">
        <v>7406653</v>
      </c>
      <c r="I26" s="148">
        <f>178413+27+12251</f>
        <v>190691</v>
      </c>
      <c r="J26" s="208">
        <v>0</v>
      </c>
      <c r="K26" s="148">
        <v>4806144</v>
      </c>
      <c r="L26" s="216">
        <v>0</v>
      </c>
      <c r="M26" s="148">
        <v>0</v>
      </c>
      <c r="N26" s="216">
        <v>442250</v>
      </c>
      <c r="O26" s="148">
        <v>0</v>
      </c>
      <c r="P26" s="208">
        <v>0</v>
      </c>
      <c r="Q26" s="148">
        <v>517314</v>
      </c>
      <c r="R26" s="216">
        <v>0</v>
      </c>
      <c r="S26" s="148">
        <v>0</v>
      </c>
      <c r="T26" s="216">
        <v>5503285</v>
      </c>
      <c r="U26" s="148">
        <v>0</v>
      </c>
      <c r="V26" s="208">
        <v>0</v>
      </c>
      <c r="W26" s="148">
        <v>0</v>
      </c>
      <c r="X26" s="216">
        <v>0</v>
      </c>
      <c r="Y26" s="148">
        <v>0</v>
      </c>
      <c r="Z26" s="216">
        <v>2791699</v>
      </c>
      <c r="AA26" s="148">
        <v>908</v>
      </c>
    </row>
    <row r="27" spans="1:27" ht="13.5" thickBot="1" x14ac:dyDescent="0.25">
      <c r="A27" s="2" t="s">
        <v>84</v>
      </c>
      <c r="B27" s="144" t="s">
        <v>171</v>
      </c>
      <c r="C27" s="73">
        <f>SUM(D27:CA27)</f>
        <v>64727407</v>
      </c>
      <c r="D27" s="81">
        <v>0</v>
      </c>
      <c r="E27" s="81">
        <f>+E25+E26</f>
        <v>40761</v>
      </c>
      <c r="F27" s="81">
        <v>0</v>
      </c>
      <c r="G27" s="81">
        <v>0</v>
      </c>
      <c r="H27" s="81">
        <f>+H25+H26</f>
        <v>24014417</v>
      </c>
      <c r="I27" s="81">
        <f>+I25+I26</f>
        <v>-729073</v>
      </c>
      <c r="J27" s="81">
        <v>0</v>
      </c>
      <c r="K27" s="81">
        <f>+K25+K26</f>
        <v>15867406</v>
      </c>
      <c r="L27" s="81">
        <v>0</v>
      </c>
      <c r="M27" s="81">
        <v>0</v>
      </c>
      <c r="N27" s="81">
        <f>+N25+N26</f>
        <v>1096210</v>
      </c>
      <c r="O27" s="81">
        <v>0</v>
      </c>
      <c r="P27" s="81">
        <v>0</v>
      </c>
      <c r="Q27" s="81">
        <f>+Q25+Q26</f>
        <v>922290</v>
      </c>
      <c r="R27" s="81">
        <v>0</v>
      </c>
      <c r="S27" s="81">
        <v>0</v>
      </c>
      <c r="T27" s="81">
        <f>+T25+T26</f>
        <v>14663501</v>
      </c>
      <c r="U27" s="81">
        <v>0</v>
      </c>
      <c r="V27" s="81">
        <v>0</v>
      </c>
      <c r="W27" s="81">
        <v>0</v>
      </c>
      <c r="X27" s="81">
        <v>0</v>
      </c>
      <c r="Y27" s="81">
        <v>0</v>
      </c>
      <c r="Z27" s="81">
        <f>+Z25+Z26</f>
        <v>8944689</v>
      </c>
      <c r="AA27" s="81">
        <f>+AA25+AA26</f>
        <v>-92794</v>
      </c>
    </row>
    <row r="28" spans="1:27" x14ac:dyDescent="0.2">
      <c r="A28" s="2"/>
      <c r="B28" s="4"/>
      <c r="C28" s="61"/>
      <c r="D28" s="58"/>
      <c r="E28" s="77"/>
      <c r="F28" s="57"/>
      <c r="G28" s="77"/>
      <c r="H28" s="57"/>
      <c r="I28" s="77"/>
      <c r="J28" s="58"/>
      <c r="K28" s="77"/>
      <c r="L28" s="57"/>
      <c r="M28" s="77"/>
      <c r="N28" s="57"/>
      <c r="O28" s="77"/>
      <c r="P28" s="58"/>
      <c r="Q28" s="77"/>
      <c r="R28" s="57"/>
      <c r="S28" s="77"/>
      <c r="T28" s="57"/>
      <c r="U28" s="77"/>
      <c r="V28" s="58"/>
      <c r="W28" s="77"/>
      <c r="X28" s="57"/>
      <c r="Y28" s="77"/>
      <c r="Z28" s="57"/>
      <c r="AA28" s="77"/>
    </row>
    <row r="29" spans="1:27" ht="16.5" thickBot="1" x14ac:dyDescent="0.25">
      <c r="A29" s="2"/>
      <c r="B29" s="110" t="s">
        <v>132</v>
      </c>
      <c r="C29" s="84"/>
      <c r="D29" s="50"/>
      <c r="E29" s="51"/>
      <c r="F29" s="50"/>
      <c r="G29" s="51"/>
      <c r="H29" s="50"/>
      <c r="I29" s="51"/>
      <c r="J29" s="50"/>
      <c r="K29" s="51"/>
      <c r="L29" s="50"/>
      <c r="M29" s="51"/>
      <c r="N29" s="50"/>
      <c r="O29" s="51"/>
      <c r="P29" s="50"/>
      <c r="Q29" s="51"/>
      <c r="R29" s="50"/>
      <c r="S29" s="51"/>
      <c r="T29" s="50"/>
      <c r="U29" s="51"/>
      <c r="V29" s="50"/>
      <c r="W29" s="51"/>
      <c r="X29" s="50"/>
      <c r="Y29" s="51"/>
      <c r="Z29" s="50"/>
      <c r="AA29" s="51"/>
    </row>
    <row r="30" spans="1:27" x14ac:dyDescent="0.2">
      <c r="A30" s="2"/>
      <c r="B30" s="113" t="s">
        <v>35</v>
      </c>
      <c r="C30" s="112" t="s">
        <v>28</v>
      </c>
      <c r="D30" s="67"/>
      <c r="E30" s="68"/>
      <c r="F30" s="67"/>
      <c r="G30" s="68"/>
      <c r="H30" s="67"/>
      <c r="I30" s="68"/>
      <c r="J30" s="67"/>
      <c r="K30" s="68"/>
      <c r="L30" s="67"/>
      <c r="M30" s="68"/>
      <c r="N30" s="67"/>
      <c r="O30" s="68"/>
      <c r="P30" s="67"/>
      <c r="Q30" s="68"/>
      <c r="R30" s="67"/>
      <c r="S30" s="68"/>
      <c r="T30" s="67"/>
      <c r="U30" s="68"/>
      <c r="V30" s="67"/>
      <c r="W30" s="68"/>
      <c r="X30" s="67"/>
      <c r="Y30" s="68"/>
      <c r="Z30" s="67"/>
      <c r="AA30" s="68"/>
    </row>
    <row r="31" spans="1:27" ht="63.75" x14ac:dyDescent="0.2">
      <c r="A31" s="2" t="s">
        <v>85</v>
      </c>
      <c r="B31" s="56" t="s">
        <v>33</v>
      </c>
      <c r="C31" s="85" t="s">
        <v>31</v>
      </c>
      <c r="D31" s="204" t="s">
        <v>397</v>
      </c>
      <c r="E31" s="47" t="s">
        <v>397</v>
      </c>
      <c r="F31" s="204" t="s">
        <v>397</v>
      </c>
      <c r="G31" s="47" t="s">
        <v>398</v>
      </c>
      <c r="H31" s="204" t="s">
        <v>399</v>
      </c>
      <c r="I31" s="47" t="s">
        <v>398</v>
      </c>
      <c r="J31" s="204" t="s">
        <v>400</v>
      </c>
      <c r="K31" s="47" t="s">
        <v>400</v>
      </c>
      <c r="L31" s="204" t="s">
        <v>400</v>
      </c>
      <c r="M31" s="47" t="s">
        <v>401</v>
      </c>
      <c r="N31" s="204" t="s">
        <v>401</v>
      </c>
      <c r="O31" s="47" t="s">
        <v>401</v>
      </c>
      <c r="P31" s="204" t="s">
        <v>402</v>
      </c>
      <c r="Q31" s="47" t="s">
        <v>402</v>
      </c>
      <c r="R31" s="204" t="s">
        <v>402</v>
      </c>
      <c r="S31" s="47" t="s">
        <v>403</v>
      </c>
      <c r="T31" s="204" t="s">
        <v>403</v>
      </c>
      <c r="U31" s="47" t="s">
        <v>403</v>
      </c>
      <c r="V31" s="204" t="s">
        <v>404</v>
      </c>
      <c r="W31" s="47" t="s">
        <v>404</v>
      </c>
      <c r="X31" s="204" t="s">
        <v>404</v>
      </c>
      <c r="Y31" s="47" t="s">
        <v>405</v>
      </c>
      <c r="Z31" s="204" t="s">
        <v>405</v>
      </c>
      <c r="AA31" s="47" t="s">
        <v>405</v>
      </c>
    </row>
    <row r="32" spans="1:27" ht="51" x14ac:dyDescent="0.2">
      <c r="A32" s="2" t="s">
        <v>86</v>
      </c>
      <c r="B32" s="56" t="s">
        <v>34</v>
      </c>
      <c r="C32" s="85" t="s">
        <v>31</v>
      </c>
      <c r="D32" s="204" t="s">
        <v>362</v>
      </c>
      <c r="E32" s="47" t="s">
        <v>362</v>
      </c>
      <c r="F32" s="204" t="s">
        <v>362</v>
      </c>
      <c r="G32" s="47" t="s">
        <v>406</v>
      </c>
      <c r="H32" s="204" t="s">
        <v>462</v>
      </c>
      <c r="I32" s="47" t="s">
        <v>406</v>
      </c>
      <c r="J32" s="204" t="s">
        <v>407</v>
      </c>
      <c r="K32" s="47" t="s">
        <v>407</v>
      </c>
      <c r="L32" s="204" t="s">
        <v>407</v>
      </c>
      <c r="M32" s="47" t="s">
        <v>408</v>
      </c>
      <c r="N32" s="204" t="s">
        <v>408</v>
      </c>
      <c r="O32" s="47" t="s">
        <v>408</v>
      </c>
      <c r="P32" s="204" t="s">
        <v>409</v>
      </c>
      <c r="Q32" s="236" t="s">
        <v>409</v>
      </c>
      <c r="R32" s="204" t="s">
        <v>409</v>
      </c>
      <c r="S32" s="47" t="s">
        <v>410</v>
      </c>
      <c r="T32" s="204" t="s">
        <v>410</v>
      </c>
      <c r="U32" s="47" t="s">
        <v>410</v>
      </c>
      <c r="V32" s="204" t="s">
        <v>368</v>
      </c>
      <c r="W32" s="236" t="s">
        <v>368</v>
      </c>
      <c r="X32" s="204" t="s">
        <v>368</v>
      </c>
      <c r="Y32" s="47" t="s">
        <v>369</v>
      </c>
      <c r="Z32" s="204" t="s">
        <v>369</v>
      </c>
      <c r="AA32" s="47" t="s">
        <v>369</v>
      </c>
    </row>
    <row r="33" spans="1:27" x14ac:dyDescent="0.2">
      <c r="A33" s="2"/>
      <c r="B33" s="56"/>
      <c r="C33" s="85"/>
      <c r="D33" s="47"/>
      <c r="E33" s="47"/>
      <c r="F33" s="47"/>
      <c r="G33" s="47"/>
      <c r="H33" s="47"/>
      <c r="I33" s="47"/>
      <c r="J33" s="47"/>
      <c r="K33" s="47"/>
      <c r="L33" s="47"/>
      <c r="M33" s="47"/>
      <c r="N33" s="47"/>
      <c r="O33" s="47"/>
      <c r="P33" s="47"/>
      <c r="Q33" s="47"/>
      <c r="R33" s="47"/>
      <c r="S33" s="47"/>
      <c r="T33" s="47"/>
      <c r="U33" s="47"/>
      <c r="V33" s="47"/>
      <c r="W33" s="47"/>
      <c r="X33" s="47"/>
      <c r="Y33" s="47"/>
      <c r="Z33" s="47"/>
      <c r="AA33" s="47"/>
    </row>
    <row r="34" spans="1:27" x14ac:dyDescent="0.2">
      <c r="A34" s="2"/>
      <c r="B34" s="119" t="s">
        <v>121</v>
      </c>
      <c r="C34" s="116" t="s">
        <v>28</v>
      </c>
      <c r="D34" s="47"/>
      <c r="E34" s="47"/>
      <c r="F34" s="47"/>
      <c r="G34" s="47"/>
      <c r="H34" s="47"/>
      <c r="I34" s="47"/>
      <c r="J34" s="47"/>
      <c r="K34" s="47"/>
      <c r="L34" s="47"/>
      <c r="M34" s="47"/>
      <c r="N34" s="47"/>
      <c r="O34" s="47"/>
      <c r="P34" s="47"/>
      <c r="Q34" s="47"/>
      <c r="R34" s="47"/>
      <c r="S34" s="47"/>
      <c r="T34" s="47"/>
      <c r="U34" s="47"/>
      <c r="V34" s="47"/>
      <c r="W34" s="47"/>
      <c r="X34" s="47"/>
      <c r="Y34" s="47"/>
      <c r="Z34" s="47"/>
      <c r="AA34" s="47"/>
    </row>
    <row r="35" spans="1:27" ht="25.5" x14ac:dyDescent="0.2">
      <c r="A35" s="2"/>
      <c r="B35" s="139" t="s">
        <v>127</v>
      </c>
      <c r="C35" s="116"/>
      <c r="D35" s="47"/>
      <c r="E35" s="47"/>
      <c r="F35" s="47"/>
      <c r="G35" s="47"/>
      <c r="H35" s="47"/>
      <c r="I35" s="47"/>
      <c r="J35" s="47"/>
      <c r="K35" s="47"/>
      <c r="L35" s="47"/>
      <c r="M35" s="47"/>
      <c r="N35" s="47"/>
      <c r="O35" s="47"/>
      <c r="P35" s="47"/>
      <c r="Q35" s="47"/>
      <c r="R35" s="47"/>
      <c r="S35" s="47"/>
      <c r="T35" s="47"/>
      <c r="U35" s="47"/>
      <c r="V35" s="47"/>
      <c r="W35" s="47"/>
      <c r="X35" s="47"/>
      <c r="Y35" s="47"/>
      <c r="Z35" s="47"/>
      <c r="AA35" s="47"/>
    </row>
    <row r="36" spans="1:27" ht="25.5" x14ac:dyDescent="0.2">
      <c r="A36" s="2" t="s">
        <v>87</v>
      </c>
      <c r="B36" s="56" t="s">
        <v>29</v>
      </c>
      <c r="C36" s="61">
        <f>SUM(D36:CA36)</f>
        <v>64727407</v>
      </c>
      <c r="D36" s="206">
        <f>+D27</f>
        <v>0</v>
      </c>
      <c r="E36" s="57">
        <f>+E27</f>
        <v>40761</v>
      </c>
      <c r="F36" s="206">
        <f>+F27</f>
        <v>0</v>
      </c>
      <c r="G36" s="57">
        <f>+G27</f>
        <v>0</v>
      </c>
      <c r="H36" s="206">
        <f>+H27</f>
        <v>24014417</v>
      </c>
      <c r="I36" s="57">
        <f t="shared" ref="I36:AA36" si="1">+I27</f>
        <v>-729073</v>
      </c>
      <c r="J36" s="206">
        <f t="shared" si="1"/>
        <v>0</v>
      </c>
      <c r="K36" s="57">
        <f t="shared" si="1"/>
        <v>15867406</v>
      </c>
      <c r="L36" s="206">
        <f t="shared" si="1"/>
        <v>0</v>
      </c>
      <c r="M36" s="57">
        <f t="shared" si="1"/>
        <v>0</v>
      </c>
      <c r="N36" s="206">
        <f t="shared" si="1"/>
        <v>1096210</v>
      </c>
      <c r="O36" s="57">
        <f t="shared" si="1"/>
        <v>0</v>
      </c>
      <c r="P36" s="206">
        <f t="shared" si="1"/>
        <v>0</v>
      </c>
      <c r="Q36" s="57">
        <f t="shared" si="1"/>
        <v>922290</v>
      </c>
      <c r="R36" s="206">
        <f t="shared" si="1"/>
        <v>0</v>
      </c>
      <c r="S36" s="57">
        <f t="shared" si="1"/>
        <v>0</v>
      </c>
      <c r="T36" s="206">
        <f t="shared" si="1"/>
        <v>14663501</v>
      </c>
      <c r="U36" s="57">
        <f t="shared" si="1"/>
        <v>0</v>
      </c>
      <c r="V36" s="206">
        <f t="shared" si="1"/>
        <v>0</v>
      </c>
      <c r="W36" s="57">
        <f t="shared" si="1"/>
        <v>0</v>
      </c>
      <c r="X36" s="206">
        <f t="shared" si="1"/>
        <v>0</v>
      </c>
      <c r="Y36" s="57">
        <f t="shared" si="1"/>
        <v>0</v>
      </c>
      <c r="Z36" s="206">
        <f t="shared" si="1"/>
        <v>8944689</v>
      </c>
      <c r="AA36" s="57">
        <f t="shared" si="1"/>
        <v>-92794</v>
      </c>
    </row>
    <row r="37" spans="1:27" x14ac:dyDescent="0.2">
      <c r="A37" s="2" t="s">
        <v>88</v>
      </c>
      <c r="B37" s="56" t="s">
        <v>253</v>
      </c>
      <c r="C37" s="61">
        <f>SUM(D37:CA37)</f>
        <v>483006966</v>
      </c>
      <c r="D37" s="206">
        <v>3757249</v>
      </c>
      <c r="E37" s="58">
        <f>4468867-3757249</f>
        <v>711618</v>
      </c>
      <c r="F37" s="206">
        <v>0</v>
      </c>
      <c r="G37" s="58">
        <v>64500143</v>
      </c>
      <c r="H37" s="206">
        <f>157569619-64500143-17613732</f>
        <v>75455744</v>
      </c>
      <c r="I37" s="58">
        <v>17613732</v>
      </c>
      <c r="J37" s="206">
        <v>43532339</v>
      </c>
      <c r="K37" s="58">
        <f>104358151-43532339</f>
        <v>60825812</v>
      </c>
      <c r="L37" s="206">
        <v>0</v>
      </c>
      <c r="M37" s="58">
        <v>7585687</v>
      </c>
      <c r="N37" s="206">
        <f>12968944-7585687</f>
        <v>5383257</v>
      </c>
      <c r="O37" s="58">
        <v>0</v>
      </c>
      <c r="P37" s="206">
        <v>25858691</v>
      </c>
      <c r="Q37" s="58">
        <f>34587962-25858691</f>
        <v>8729271</v>
      </c>
      <c r="R37" s="206">
        <v>0</v>
      </c>
      <c r="S37" s="58">
        <v>23126165</v>
      </c>
      <c r="T37" s="206">
        <f>71431359-23126165</f>
        <v>48305194</v>
      </c>
      <c r="U37" s="58">
        <v>0</v>
      </c>
      <c r="V37" s="206">
        <v>19857676</v>
      </c>
      <c r="W37" s="58">
        <v>0</v>
      </c>
      <c r="X37" s="206">
        <v>0</v>
      </c>
      <c r="Y37" s="58">
        <v>45261637</v>
      </c>
      <c r="Z37" s="206">
        <f>77764388-45261637-1557196</f>
        <v>30945555</v>
      </c>
      <c r="AA37" s="58">
        <v>1557196</v>
      </c>
    </row>
    <row r="38" spans="1:27" x14ac:dyDescent="0.2">
      <c r="A38" s="2" t="s">
        <v>89</v>
      </c>
      <c r="B38" s="117" t="s">
        <v>150</v>
      </c>
      <c r="C38" s="61">
        <f>SUM(D38:CA38)</f>
        <v>547734373</v>
      </c>
      <c r="D38" s="205">
        <f>SUM(D36:D37)</f>
        <v>3757249</v>
      </c>
      <c r="E38" s="57">
        <f t="shared" ref="E38:I38" si="2">SUM(E36:E37)</f>
        <v>752379</v>
      </c>
      <c r="F38" s="205">
        <f t="shared" si="2"/>
        <v>0</v>
      </c>
      <c r="G38" s="57">
        <f t="shared" si="2"/>
        <v>64500143</v>
      </c>
      <c r="H38" s="205">
        <f t="shared" si="2"/>
        <v>99470161</v>
      </c>
      <c r="I38" s="57">
        <f t="shared" si="2"/>
        <v>16884659</v>
      </c>
      <c r="J38" s="205">
        <f>SUM(J36:J37)</f>
        <v>43532339</v>
      </c>
      <c r="K38" s="57">
        <f t="shared" ref="K38:O38" si="3">SUM(K36:K37)</f>
        <v>76693218</v>
      </c>
      <c r="L38" s="205">
        <f t="shared" si="3"/>
        <v>0</v>
      </c>
      <c r="M38" s="57">
        <f t="shared" si="3"/>
        <v>7585687</v>
      </c>
      <c r="N38" s="205">
        <f t="shared" si="3"/>
        <v>6479467</v>
      </c>
      <c r="O38" s="57">
        <f t="shared" si="3"/>
        <v>0</v>
      </c>
      <c r="P38" s="205">
        <f>SUM(P36:P37)</f>
        <v>25858691</v>
      </c>
      <c r="Q38" s="57">
        <f t="shared" ref="Q38:U38" si="4">SUM(Q36:Q37)</f>
        <v>9651561</v>
      </c>
      <c r="R38" s="205">
        <f t="shared" si="4"/>
        <v>0</v>
      </c>
      <c r="S38" s="57">
        <f t="shared" si="4"/>
        <v>23126165</v>
      </c>
      <c r="T38" s="205">
        <f t="shared" si="4"/>
        <v>62968695</v>
      </c>
      <c r="U38" s="57">
        <f t="shared" si="4"/>
        <v>0</v>
      </c>
      <c r="V38" s="205">
        <f>SUM(V36:V37)</f>
        <v>19857676</v>
      </c>
      <c r="W38" s="57">
        <f t="shared" ref="W38:AA38" si="5">SUM(W36:W37)</f>
        <v>0</v>
      </c>
      <c r="X38" s="205">
        <f t="shared" si="5"/>
        <v>0</v>
      </c>
      <c r="Y38" s="57">
        <f t="shared" si="5"/>
        <v>45261637</v>
      </c>
      <c r="Z38" s="205">
        <f t="shared" si="5"/>
        <v>39890244</v>
      </c>
      <c r="AA38" s="57">
        <f t="shared" si="5"/>
        <v>1464402</v>
      </c>
    </row>
    <row r="39" spans="1:27" x14ac:dyDescent="0.2">
      <c r="A39" s="2" t="s">
        <v>90</v>
      </c>
      <c r="B39" s="120" t="s">
        <v>254</v>
      </c>
      <c r="C39" s="134">
        <f>SUM(D39:CA39)</f>
        <v>0</v>
      </c>
      <c r="D39" s="208">
        <v>0</v>
      </c>
      <c r="E39" s="59">
        <v>0</v>
      </c>
      <c r="F39" s="208">
        <v>0</v>
      </c>
      <c r="G39" s="59">
        <v>0</v>
      </c>
      <c r="H39" s="208">
        <v>0</v>
      </c>
      <c r="I39" s="59">
        <v>0</v>
      </c>
      <c r="J39" s="208">
        <v>0</v>
      </c>
      <c r="K39" s="59">
        <v>0</v>
      </c>
      <c r="L39" s="208">
        <v>0</v>
      </c>
      <c r="M39" s="59">
        <v>0</v>
      </c>
      <c r="N39" s="208">
        <v>0</v>
      </c>
      <c r="O39" s="59">
        <v>0</v>
      </c>
      <c r="P39" s="208">
        <v>0</v>
      </c>
      <c r="Q39" s="59">
        <v>0</v>
      </c>
      <c r="R39" s="208">
        <v>0</v>
      </c>
      <c r="S39" s="59">
        <v>0</v>
      </c>
      <c r="T39" s="208">
        <v>0</v>
      </c>
      <c r="U39" s="59">
        <v>0</v>
      </c>
      <c r="V39" s="208">
        <v>0</v>
      </c>
      <c r="W39" s="59">
        <v>0</v>
      </c>
      <c r="X39" s="208">
        <v>0</v>
      </c>
      <c r="Y39" s="59">
        <v>0</v>
      </c>
      <c r="Z39" s="208">
        <v>0</v>
      </c>
      <c r="AA39" s="59">
        <v>0</v>
      </c>
    </row>
    <row r="40" spans="1:27" x14ac:dyDescent="0.2">
      <c r="A40" s="2" t="s">
        <v>91</v>
      </c>
      <c r="B40" s="117" t="s">
        <v>151</v>
      </c>
      <c r="C40" s="72">
        <f>SUM(D40:CA40)</f>
        <v>547734373</v>
      </c>
      <c r="D40" s="206">
        <f>SUM(D38:D39)</f>
        <v>3757249</v>
      </c>
      <c r="E40" s="65">
        <f t="shared" ref="E40:I40" si="6">SUM(E38:E39)</f>
        <v>752379</v>
      </c>
      <c r="F40" s="206">
        <f t="shared" si="6"/>
        <v>0</v>
      </c>
      <c r="G40" s="65">
        <f t="shared" si="6"/>
        <v>64500143</v>
      </c>
      <c r="H40" s="206">
        <f t="shared" si="6"/>
        <v>99470161</v>
      </c>
      <c r="I40" s="65">
        <f t="shared" si="6"/>
        <v>16884659</v>
      </c>
      <c r="J40" s="206">
        <f>SUM(J38:J39)</f>
        <v>43532339</v>
      </c>
      <c r="K40" s="65">
        <f t="shared" ref="K40:O40" si="7">SUM(K38:K39)</f>
        <v>76693218</v>
      </c>
      <c r="L40" s="206">
        <f t="shared" si="7"/>
        <v>0</v>
      </c>
      <c r="M40" s="65">
        <f t="shared" si="7"/>
        <v>7585687</v>
      </c>
      <c r="N40" s="206">
        <f t="shared" si="7"/>
        <v>6479467</v>
      </c>
      <c r="O40" s="65">
        <f t="shared" si="7"/>
        <v>0</v>
      </c>
      <c r="P40" s="206">
        <f>SUM(P38:P39)</f>
        <v>25858691</v>
      </c>
      <c r="Q40" s="65">
        <f t="shared" ref="Q40:U40" si="8">SUM(Q38:Q39)</f>
        <v>9651561</v>
      </c>
      <c r="R40" s="206">
        <f t="shared" si="8"/>
        <v>0</v>
      </c>
      <c r="S40" s="65">
        <f t="shared" si="8"/>
        <v>23126165</v>
      </c>
      <c r="T40" s="206">
        <f t="shared" si="8"/>
        <v>62968695</v>
      </c>
      <c r="U40" s="65">
        <f t="shared" si="8"/>
        <v>0</v>
      </c>
      <c r="V40" s="206">
        <f>SUM(V38:V39)</f>
        <v>19857676</v>
      </c>
      <c r="W40" s="65">
        <f t="shared" ref="W40:AA40" si="9">SUM(W38:W39)</f>
        <v>0</v>
      </c>
      <c r="X40" s="206">
        <f t="shared" si="9"/>
        <v>0</v>
      </c>
      <c r="Y40" s="65">
        <f t="shared" si="9"/>
        <v>45261637</v>
      </c>
      <c r="Z40" s="206">
        <f t="shared" si="9"/>
        <v>39890244</v>
      </c>
      <c r="AA40" s="65">
        <f t="shared" si="9"/>
        <v>1464402</v>
      </c>
    </row>
    <row r="41" spans="1:27" s="200" customFormat="1" ht="13.5" thickBot="1" x14ac:dyDescent="0.25">
      <c r="A41" s="199"/>
      <c r="B41" s="201" t="s">
        <v>282</v>
      </c>
      <c r="C41" s="202">
        <f>C40/C40</f>
        <v>1</v>
      </c>
      <c r="D41" s="210">
        <f>D40/C40</f>
        <v>6.8596187955507404E-3</v>
      </c>
      <c r="E41" s="202">
        <f>E40/C40</f>
        <v>1.3736202018491909E-3</v>
      </c>
      <c r="F41" s="210">
        <f>F40/C40</f>
        <v>0</v>
      </c>
      <c r="G41" s="202">
        <f>G40/C40</f>
        <v>0.11775807066247419</v>
      </c>
      <c r="H41" s="210">
        <f>H40/E40</f>
        <v>132.20751908280269</v>
      </c>
      <c r="I41" s="202">
        <f>I40/E40</f>
        <v>22.441693614521405</v>
      </c>
      <c r="J41" s="210">
        <f>J40/I40</f>
        <v>2.578218428930072</v>
      </c>
      <c r="K41" s="202">
        <f>K40/I40</f>
        <v>4.5421834103963841</v>
      </c>
      <c r="L41" s="210">
        <f>L40/I40</f>
        <v>0</v>
      </c>
      <c r="M41" s="202">
        <f>M40/I40</f>
        <v>0.44926503993950961</v>
      </c>
      <c r="N41" s="210">
        <f>N40/K40</f>
        <v>8.448552778160906E-2</v>
      </c>
      <c r="O41" s="202">
        <f>O40/K40</f>
        <v>0</v>
      </c>
      <c r="P41" s="210" t="e">
        <f>P40/O40</f>
        <v>#DIV/0!</v>
      </c>
      <c r="Q41" s="202" t="e">
        <f>Q40/O40</f>
        <v>#DIV/0!</v>
      </c>
      <c r="R41" s="210" t="e">
        <f>R40/O40</f>
        <v>#DIV/0!</v>
      </c>
      <c r="S41" s="202" t="e">
        <f>S40/O40</f>
        <v>#DIV/0!</v>
      </c>
      <c r="T41" s="210">
        <f>T40/Q40</f>
        <v>6.5241980027893938</v>
      </c>
      <c r="U41" s="202">
        <f>U40/Q40</f>
        <v>0</v>
      </c>
      <c r="V41" s="210" t="e">
        <f>V40/U40</f>
        <v>#DIV/0!</v>
      </c>
      <c r="W41" s="202" t="e">
        <f>W40/U40</f>
        <v>#DIV/0!</v>
      </c>
      <c r="X41" s="210" t="e">
        <f>X40/U40</f>
        <v>#DIV/0!</v>
      </c>
      <c r="Y41" s="202" t="e">
        <f>Y40/U40</f>
        <v>#DIV/0!</v>
      </c>
      <c r="Z41" s="210" t="e">
        <f>Z40/W40</f>
        <v>#DIV/0!</v>
      </c>
      <c r="AA41" s="202" t="e">
        <f>AA40/W40</f>
        <v>#DIV/0!</v>
      </c>
    </row>
    <row r="42" spans="1:27" x14ac:dyDescent="0.2">
      <c r="A42" s="2"/>
      <c r="B42" s="52"/>
      <c r="C42" s="61"/>
      <c r="D42" s="58"/>
      <c r="E42" s="58"/>
      <c r="F42" s="58"/>
      <c r="G42" s="58"/>
      <c r="H42" s="58"/>
      <c r="I42" s="58"/>
      <c r="J42" s="58"/>
      <c r="K42" s="58"/>
      <c r="L42" s="58"/>
      <c r="M42" s="58"/>
      <c r="N42" s="58"/>
      <c r="O42" s="58"/>
      <c r="P42" s="58"/>
      <c r="Q42" s="58"/>
      <c r="R42" s="58"/>
      <c r="S42" s="58"/>
      <c r="T42" s="58"/>
      <c r="U42" s="58"/>
      <c r="V42" s="58"/>
      <c r="W42" s="58"/>
      <c r="X42" s="58"/>
      <c r="Y42" s="58"/>
      <c r="Z42" s="58"/>
      <c r="AA42" s="58"/>
    </row>
    <row r="43" spans="1:27" ht="16.5" thickBot="1" x14ac:dyDescent="0.25">
      <c r="A43" s="2"/>
      <c r="B43" s="110" t="s">
        <v>133</v>
      </c>
      <c r="C43" s="84"/>
      <c r="D43" s="9"/>
      <c r="E43" s="9"/>
      <c r="F43" s="9"/>
      <c r="G43" s="9"/>
      <c r="H43" s="9"/>
      <c r="I43" s="9"/>
      <c r="J43" s="9"/>
      <c r="K43" s="9"/>
      <c r="L43" s="9"/>
      <c r="M43" s="9"/>
      <c r="N43" s="9"/>
      <c r="O43" s="9"/>
      <c r="P43" s="9"/>
      <c r="Q43" s="9"/>
      <c r="R43" s="9"/>
      <c r="S43" s="9"/>
      <c r="T43" s="9"/>
      <c r="U43" s="9"/>
      <c r="V43" s="9"/>
      <c r="W43" s="9"/>
      <c r="X43" s="9"/>
      <c r="Y43" s="9"/>
      <c r="Z43" s="9"/>
      <c r="AA43" s="9"/>
    </row>
    <row r="44" spans="1:27" x14ac:dyDescent="0.2">
      <c r="A44" s="2"/>
      <c r="B44" s="113" t="s">
        <v>40</v>
      </c>
      <c r="C44" s="112" t="s">
        <v>28</v>
      </c>
      <c r="D44" s="69"/>
      <c r="E44" s="69"/>
      <c r="F44" s="69"/>
      <c r="G44" s="69"/>
      <c r="H44" s="69"/>
      <c r="I44" s="69"/>
      <c r="J44" s="69"/>
      <c r="K44" s="69"/>
      <c r="L44" s="69"/>
      <c r="M44" s="69"/>
      <c r="N44" s="69"/>
      <c r="O44" s="69"/>
      <c r="P44" s="69"/>
      <c r="Q44" s="69"/>
      <c r="R44" s="69"/>
      <c r="S44" s="69"/>
      <c r="T44" s="69"/>
      <c r="U44" s="69"/>
      <c r="V44" s="69"/>
      <c r="W44" s="69"/>
      <c r="X44" s="69"/>
      <c r="Y44" s="69"/>
      <c r="Z44" s="69"/>
      <c r="AA44" s="69"/>
    </row>
    <row r="45" spans="1:27" x14ac:dyDescent="0.2">
      <c r="A45" s="108" t="s">
        <v>92</v>
      </c>
      <c r="B45" s="122" t="s">
        <v>36</v>
      </c>
      <c r="C45" s="70" t="s">
        <v>31</v>
      </c>
      <c r="D45" s="207" t="s">
        <v>411</v>
      </c>
      <c r="E45" s="48" t="s">
        <v>411</v>
      </c>
      <c r="F45" s="207" t="s">
        <v>411</v>
      </c>
      <c r="G45" s="48" t="s">
        <v>411</v>
      </c>
      <c r="H45" s="207" t="s">
        <v>411</v>
      </c>
      <c r="I45" s="48" t="s">
        <v>411</v>
      </c>
      <c r="J45" s="207" t="s">
        <v>411</v>
      </c>
      <c r="K45" s="48" t="s">
        <v>411</v>
      </c>
      <c r="L45" s="207" t="s">
        <v>411</v>
      </c>
      <c r="M45" s="48" t="s">
        <v>411</v>
      </c>
      <c r="N45" s="207" t="s">
        <v>411</v>
      </c>
      <c r="O45" s="48" t="s">
        <v>411</v>
      </c>
      <c r="P45" s="207" t="s">
        <v>411</v>
      </c>
      <c r="Q45" s="48" t="s">
        <v>411</v>
      </c>
      <c r="R45" s="207" t="s">
        <v>411</v>
      </c>
      <c r="S45" s="48" t="s">
        <v>411</v>
      </c>
      <c r="T45" s="207" t="s">
        <v>411</v>
      </c>
      <c r="U45" s="48" t="s">
        <v>411</v>
      </c>
      <c r="V45" s="207" t="s">
        <v>411</v>
      </c>
      <c r="W45" s="48" t="s">
        <v>411</v>
      </c>
      <c r="X45" s="207" t="s">
        <v>411</v>
      </c>
      <c r="Y45" s="48" t="s">
        <v>411</v>
      </c>
      <c r="Z45" s="207" t="s">
        <v>411</v>
      </c>
      <c r="AA45" s="48" t="s">
        <v>411</v>
      </c>
    </row>
    <row r="46" spans="1:27" x14ac:dyDescent="0.2">
      <c r="A46" s="55"/>
      <c r="B46" s="123"/>
      <c r="C46" s="35"/>
      <c r="D46" s="53"/>
      <c r="E46" s="53"/>
      <c r="F46" s="53"/>
      <c r="G46" s="53"/>
      <c r="H46" s="53"/>
      <c r="I46" s="53"/>
      <c r="J46" s="53"/>
      <c r="K46" s="53"/>
      <c r="L46" s="53"/>
      <c r="M46" s="53"/>
      <c r="N46" s="53"/>
      <c r="O46" s="53"/>
      <c r="P46" s="53"/>
      <c r="Q46" s="53"/>
      <c r="R46" s="53"/>
      <c r="S46" s="53"/>
      <c r="T46" s="53"/>
      <c r="U46" s="53"/>
      <c r="V46" s="53"/>
      <c r="W46" s="53"/>
      <c r="X46" s="53"/>
      <c r="Y46" s="53"/>
      <c r="Z46" s="53"/>
      <c r="AA46" s="53"/>
    </row>
    <row r="47" spans="1:27" x14ac:dyDescent="0.2">
      <c r="A47" s="55"/>
      <c r="B47" s="133" t="s">
        <v>124</v>
      </c>
      <c r="C47" s="116" t="s">
        <v>28</v>
      </c>
      <c r="D47" s="11"/>
      <c r="E47" s="11"/>
      <c r="F47" s="11"/>
      <c r="G47" s="11"/>
      <c r="H47" s="11"/>
      <c r="I47" s="11"/>
      <c r="J47" s="11"/>
      <c r="K47" s="11"/>
      <c r="L47" s="11"/>
      <c r="M47" s="11"/>
      <c r="N47" s="11"/>
      <c r="O47" s="11"/>
      <c r="P47" s="11"/>
      <c r="Q47" s="11"/>
      <c r="R47" s="11"/>
      <c r="S47" s="11"/>
      <c r="T47" s="11"/>
      <c r="U47" s="11"/>
      <c r="V47" s="11"/>
      <c r="W47" s="11"/>
      <c r="X47" s="11"/>
      <c r="Y47" s="11"/>
      <c r="Z47" s="11"/>
      <c r="AA47" s="11"/>
    </row>
    <row r="48" spans="1:27" x14ac:dyDescent="0.2">
      <c r="A48" s="55" t="s">
        <v>93</v>
      </c>
      <c r="B48" s="56" t="s">
        <v>119</v>
      </c>
      <c r="C48" s="135" t="str">
        <f t="shared" ref="C48:AA48" si="10">C10</f>
        <v>N/A</v>
      </c>
      <c r="D48" s="212" t="str">
        <f t="shared" si="10"/>
        <v>General</v>
      </c>
      <c r="E48" s="80" t="str">
        <f t="shared" si="10"/>
        <v>Other</v>
      </c>
      <c r="F48" s="212" t="str">
        <f t="shared" si="10"/>
        <v>Federal</v>
      </c>
      <c r="G48" s="80" t="str">
        <f t="shared" si="10"/>
        <v>General</v>
      </c>
      <c r="H48" s="212" t="str">
        <f t="shared" si="10"/>
        <v>Other</v>
      </c>
      <c r="I48" s="80" t="str">
        <f t="shared" si="10"/>
        <v>Federal</v>
      </c>
      <c r="J48" s="212" t="str">
        <f t="shared" si="10"/>
        <v>General</v>
      </c>
      <c r="K48" s="80" t="str">
        <f t="shared" si="10"/>
        <v>Other</v>
      </c>
      <c r="L48" s="212" t="str">
        <f t="shared" si="10"/>
        <v>Federal</v>
      </c>
      <c r="M48" s="80" t="str">
        <f t="shared" si="10"/>
        <v>General</v>
      </c>
      <c r="N48" s="212" t="str">
        <f t="shared" si="10"/>
        <v>Other</v>
      </c>
      <c r="O48" s="80" t="str">
        <f t="shared" si="10"/>
        <v>Federal</v>
      </c>
      <c r="P48" s="212" t="str">
        <f t="shared" si="10"/>
        <v>General</v>
      </c>
      <c r="Q48" s="80" t="str">
        <f t="shared" si="10"/>
        <v>Other</v>
      </c>
      <c r="R48" s="212" t="str">
        <f t="shared" si="10"/>
        <v>Federal</v>
      </c>
      <c r="S48" s="80" t="str">
        <f t="shared" si="10"/>
        <v>General</v>
      </c>
      <c r="T48" s="212" t="str">
        <f t="shared" si="10"/>
        <v>Other</v>
      </c>
      <c r="U48" s="80" t="str">
        <f t="shared" si="10"/>
        <v>Federal</v>
      </c>
      <c r="V48" s="212" t="str">
        <f t="shared" si="10"/>
        <v>General</v>
      </c>
      <c r="W48" s="80" t="str">
        <f t="shared" si="10"/>
        <v>Other</v>
      </c>
      <c r="X48" s="212" t="str">
        <f t="shared" si="10"/>
        <v>Federal</v>
      </c>
      <c r="Y48" s="80" t="str">
        <f t="shared" si="10"/>
        <v>General</v>
      </c>
      <c r="Z48" s="212" t="str">
        <f t="shared" si="10"/>
        <v>Other</v>
      </c>
      <c r="AA48" s="80" t="str">
        <f t="shared" si="10"/>
        <v>Federal</v>
      </c>
    </row>
    <row r="49" spans="1:27" x14ac:dyDescent="0.2">
      <c r="A49" s="55" t="s">
        <v>94</v>
      </c>
      <c r="B49" s="56" t="s">
        <v>288</v>
      </c>
      <c r="C49" s="135" t="s">
        <v>31</v>
      </c>
      <c r="D49" s="212"/>
      <c r="E49" s="80"/>
      <c r="F49" s="212"/>
      <c r="G49" s="80"/>
      <c r="H49" s="212"/>
      <c r="I49" s="80"/>
      <c r="J49" s="212"/>
      <c r="K49" s="80"/>
      <c r="L49" s="212"/>
      <c r="M49" s="80"/>
      <c r="N49" s="212"/>
      <c r="O49" s="80"/>
      <c r="P49" s="212"/>
      <c r="Q49" s="80"/>
      <c r="R49" s="212"/>
      <c r="S49" s="80"/>
      <c r="T49" s="212"/>
      <c r="U49" s="80"/>
      <c r="V49" s="212"/>
      <c r="W49" s="80"/>
      <c r="X49" s="212"/>
      <c r="Y49" s="80"/>
      <c r="Z49" s="212"/>
      <c r="AA49" s="80"/>
    </row>
    <row r="50" spans="1:27" x14ac:dyDescent="0.2">
      <c r="A50" s="2" t="s">
        <v>95</v>
      </c>
      <c r="B50" s="123" t="s">
        <v>289</v>
      </c>
      <c r="C50" s="70" t="s">
        <v>31</v>
      </c>
      <c r="D50" s="211"/>
      <c r="E50" s="53"/>
      <c r="F50" s="211"/>
      <c r="G50" s="53"/>
      <c r="H50" s="211"/>
      <c r="I50" s="53"/>
      <c r="J50" s="211"/>
      <c r="K50" s="53"/>
      <c r="L50" s="211"/>
      <c r="M50" s="53"/>
      <c r="N50" s="211"/>
      <c r="O50" s="53"/>
      <c r="P50" s="211"/>
      <c r="Q50" s="53"/>
      <c r="R50" s="211"/>
      <c r="S50" s="53"/>
      <c r="T50" s="211"/>
      <c r="U50" s="53"/>
      <c r="V50" s="211"/>
      <c r="W50" s="53"/>
      <c r="X50" s="211"/>
      <c r="Y50" s="53"/>
      <c r="Z50" s="211"/>
      <c r="AA50" s="53"/>
    </row>
    <row r="51" spans="1:27" ht="51" x14ac:dyDescent="0.2">
      <c r="A51" s="55" t="s">
        <v>96</v>
      </c>
      <c r="B51" s="56" t="s">
        <v>34</v>
      </c>
      <c r="C51" s="136" t="str">
        <f t="shared" ref="C51:AA51" si="11">C32</f>
        <v>N/A</v>
      </c>
      <c r="D51" s="212" t="str">
        <f t="shared" si="11"/>
        <v>General Administration</v>
      </c>
      <c r="E51" s="80" t="str">
        <f t="shared" si="11"/>
        <v>General Administration</v>
      </c>
      <c r="F51" s="212" t="str">
        <f t="shared" si="11"/>
        <v>General Administration</v>
      </c>
      <c r="G51" s="80" t="str">
        <f t="shared" si="11"/>
        <v>Community Mental Health, Projects &amp; Grants</v>
      </c>
      <c r="H51" s="212" t="str">
        <f t="shared" si="11"/>
        <v>Community Mental Health, Projects &amp; Grants, SCSHARE, NAMI</v>
      </c>
      <c r="I51" s="80" t="str">
        <f t="shared" si="11"/>
        <v>Community Mental Health, Projects &amp; Grants</v>
      </c>
      <c r="J51" s="212" t="str">
        <f t="shared" si="11"/>
        <v xml:space="preserve">Harris Hospital, Bryan Forensics, Bryan Civil, Medical Clinics, Bryan Hall </v>
      </c>
      <c r="K51" s="80" t="str">
        <f t="shared" si="11"/>
        <v xml:space="preserve">Harris Hospital, Bryan Forensics, Bryan Civil, Medical Clinics, Bryan Hall </v>
      </c>
      <c r="L51" s="212" t="str">
        <f t="shared" si="11"/>
        <v xml:space="preserve">Harris Hospital, Bryan Forensics, Bryan Civil, Medical Clinics, Bryan Hall </v>
      </c>
      <c r="M51" s="80" t="str">
        <f t="shared" si="11"/>
        <v>Morris Village</v>
      </c>
      <c r="N51" s="212" t="str">
        <f t="shared" si="11"/>
        <v>Morris Village</v>
      </c>
      <c r="O51" s="80" t="str">
        <f t="shared" si="11"/>
        <v>Morris Village</v>
      </c>
      <c r="P51" s="212" t="str">
        <f t="shared" si="11"/>
        <v>Support Services, Public Safety, Training &amp; Research, Nutritional Services</v>
      </c>
      <c r="Q51" s="80" t="str">
        <f t="shared" si="11"/>
        <v>Support Services, Public Safety, Training &amp; Research, Nutritional Services</v>
      </c>
      <c r="R51" s="212" t="str">
        <f t="shared" si="11"/>
        <v>Support Services, Public Safety, Training &amp; Research, Nutritional Services</v>
      </c>
      <c r="S51" s="80" t="str">
        <f t="shared" si="11"/>
        <v>Stone Pavilion, Campbell Veterans, Victory House, Roddey Pavilion</v>
      </c>
      <c r="T51" s="212" t="str">
        <f t="shared" si="11"/>
        <v>Stone Pavilion, Campbell Veterans, Victory House, Roddey Pavilion</v>
      </c>
      <c r="U51" s="80" t="str">
        <f t="shared" si="11"/>
        <v>Stone Pavilion, Campbell Veterans, Victory House, Roddey Pavilion</v>
      </c>
      <c r="V51" s="212" t="str">
        <f t="shared" si="11"/>
        <v>Sexual Predator Treatment Program</v>
      </c>
      <c r="W51" s="80" t="str">
        <f t="shared" si="11"/>
        <v>Sexual Predator Treatment Program</v>
      </c>
      <c r="X51" s="212" t="str">
        <f t="shared" si="11"/>
        <v>Sexual Predator Treatment Program</v>
      </c>
      <c r="Y51" s="80" t="str">
        <f t="shared" si="11"/>
        <v>Employee Benefits</v>
      </c>
      <c r="Z51" s="212" t="str">
        <f t="shared" si="11"/>
        <v>Employee Benefits</v>
      </c>
      <c r="AA51" s="80" t="str">
        <f t="shared" si="11"/>
        <v>Employee Benefits</v>
      </c>
    </row>
    <row r="52" spans="1:27" x14ac:dyDescent="0.2">
      <c r="A52" s="55" t="s">
        <v>97</v>
      </c>
      <c r="B52" s="56" t="s">
        <v>32</v>
      </c>
      <c r="C52" s="61">
        <f t="shared" ref="C52:AA52" si="12">C40</f>
        <v>547734373</v>
      </c>
      <c r="D52" s="205">
        <f t="shared" si="12"/>
        <v>3757249</v>
      </c>
      <c r="E52" s="57">
        <f t="shared" si="12"/>
        <v>752379</v>
      </c>
      <c r="F52" s="205">
        <f t="shared" si="12"/>
        <v>0</v>
      </c>
      <c r="G52" s="57">
        <f t="shared" si="12"/>
        <v>64500143</v>
      </c>
      <c r="H52" s="205">
        <f t="shared" si="12"/>
        <v>99470161</v>
      </c>
      <c r="I52" s="57">
        <f t="shared" si="12"/>
        <v>16884659</v>
      </c>
      <c r="J52" s="205">
        <f t="shared" si="12"/>
        <v>43532339</v>
      </c>
      <c r="K52" s="57">
        <f t="shared" si="12"/>
        <v>76693218</v>
      </c>
      <c r="L52" s="205">
        <f t="shared" si="12"/>
        <v>0</v>
      </c>
      <c r="M52" s="57">
        <f t="shared" si="12"/>
        <v>7585687</v>
      </c>
      <c r="N52" s="205">
        <f t="shared" si="12"/>
        <v>6479467</v>
      </c>
      <c r="O52" s="57">
        <f t="shared" si="12"/>
        <v>0</v>
      </c>
      <c r="P52" s="205">
        <f t="shared" si="12"/>
        <v>25858691</v>
      </c>
      <c r="Q52" s="57">
        <f t="shared" si="12"/>
        <v>9651561</v>
      </c>
      <c r="R52" s="205">
        <f t="shared" si="12"/>
        <v>0</v>
      </c>
      <c r="S52" s="57">
        <f t="shared" si="12"/>
        <v>23126165</v>
      </c>
      <c r="T52" s="205">
        <f t="shared" si="12"/>
        <v>62968695</v>
      </c>
      <c r="U52" s="57">
        <f t="shared" si="12"/>
        <v>0</v>
      </c>
      <c r="V52" s="205">
        <f t="shared" si="12"/>
        <v>19857676</v>
      </c>
      <c r="W52" s="57">
        <f t="shared" si="12"/>
        <v>0</v>
      </c>
      <c r="X52" s="205">
        <f t="shared" si="12"/>
        <v>0</v>
      </c>
      <c r="Y52" s="57">
        <f t="shared" si="12"/>
        <v>45261637</v>
      </c>
      <c r="Z52" s="205">
        <f t="shared" si="12"/>
        <v>39890244</v>
      </c>
      <c r="AA52" s="57">
        <f t="shared" si="12"/>
        <v>1464402</v>
      </c>
    </row>
    <row r="53" spans="1:27" x14ac:dyDescent="0.2">
      <c r="A53" s="55"/>
      <c r="B53" s="56"/>
      <c r="C53" s="61"/>
      <c r="D53" s="57"/>
      <c r="E53" s="57"/>
      <c r="F53" s="57"/>
      <c r="G53" s="57"/>
      <c r="H53" s="57"/>
      <c r="I53" s="57"/>
      <c r="J53" s="57"/>
      <c r="K53" s="57"/>
      <c r="L53" s="57"/>
      <c r="M53" s="57"/>
      <c r="N53" s="57"/>
      <c r="O53" s="57"/>
      <c r="P53" s="57"/>
      <c r="Q53" s="57"/>
      <c r="R53" s="57"/>
      <c r="S53" s="57"/>
      <c r="T53" s="57"/>
      <c r="U53" s="57"/>
      <c r="V53" s="57"/>
      <c r="W53" s="57"/>
      <c r="X53" s="57"/>
      <c r="Y53" s="57"/>
      <c r="Z53" s="57"/>
      <c r="AA53" s="57"/>
    </row>
    <row r="54" spans="1:27" x14ac:dyDescent="0.2">
      <c r="A54" s="55"/>
      <c r="B54" s="125" t="s">
        <v>283</v>
      </c>
      <c r="C54" s="61"/>
      <c r="D54" s="62" t="s">
        <v>9</v>
      </c>
      <c r="E54" s="62" t="s">
        <v>8</v>
      </c>
      <c r="F54" s="62" t="s">
        <v>218</v>
      </c>
      <c r="G54" s="61"/>
      <c r="H54" s="61"/>
      <c r="I54" s="61"/>
      <c r="J54" s="61"/>
      <c r="K54" s="61"/>
      <c r="L54" s="61"/>
      <c r="M54" s="61"/>
      <c r="N54" s="61"/>
      <c r="O54" s="61"/>
      <c r="P54" s="61"/>
      <c r="Q54" s="61"/>
      <c r="R54" s="61"/>
      <c r="S54" s="61"/>
      <c r="T54" s="61"/>
      <c r="U54" s="61"/>
      <c r="V54" s="61"/>
      <c r="W54" s="61"/>
      <c r="X54" s="61"/>
      <c r="Y54" s="61"/>
      <c r="Z54" s="61"/>
      <c r="AA54" s="61"/>
    </row>
    <row r="55" spans="1:27" s="254" customFormat="1" x14ac:dyDescent="0.2">
      <c r="A55" s="55"/>
      <c r="B55" s="56" t="s">
        <v>430</v>
      </c>
      <c r="C55" s="114"/>
      <c r="D55" s="213"/>
      <c r="E55" s="115"/>
      <c r="F55" s="213"/>
      <c r="G55" s="115"/>
      <c r="H55" s="213"/>
      <c r="I55" s="115"/>
      <c r="J55" s="213"/>
      <c r="K55" s="115"/>
      <c r="L55" s="213"/>
      <c r="M55" s="115"/>
      <c r="N55" s="213"/>
      <c r="O55" s="115"/>
      <c r="P55" s="213"/>
      <c r="Q55" s="115"/>
      <c r="R55" s="213"/>
      <c r="S55" s="115"/>
      <c r="T55" s="213"/>
      <c r="U55" s="115"/>
      <c r="V55" s="213"/>
      <c r="W55" s="115"/>
      <c r="X55" s="213"/>
      <c r="Y55" s="115"/>
      <c r="Z55" s="213"/>
      <c r="AA55" s="115"/>
    </row>
    <row r="56" spans="1:27" s="254" customFormat="1" ht="38.25" x14ac:dyDescent="0.2">
      <c r="A56" s="2"/>
      <c r="B56" s="170" t="s">
        <v>431</v>
      </c>
      <c r="C56" s="137" t="s">
        <v>421</v>
      </c>
      <c r="D56" s="205"/>
      <c r="E56" s="57"/>
      <c r="F56" s="205"/>
      <c r="G56" s="57">
        <v>13355099</v>
      </c>
      <c r="H56" s="205">
        <v>66139528</v>
      </c>
      <c r="I56" s="57">
        <v>65806279</v>
      </c>
      <c r="J56" s="205"/>
      <c r="K56" s="57"/>
      <c r="L56" s="205"/>
      <c r="M56" s="57"/>
      <c r="N56" s="205"/>
      <c r="O56" s="57"/>
      <c r="P56" s="205"/>
      <c r="Q56" s="57"/>
      <c r="R56" s="205"/>
      <c r="S56" s="57"/>
      <c r="T56" s="205"/>
      <c r="U56" s="57"/>
      <c r="V56" s="205"/>
      <c r="W56" s="57"/>
      <c r="X56" s="205"/>
      <c r="Y56" s="57"/>
      <c r="Z56" s="205"/>
      <c r="AA56" s="57"/>
    </row>
    <row r="57" spans="1:27" s="254" customFormat="1" ht="25.5" x14ac:dyDescent="0.2">
      <c r="A57" s="2"/>
      <c r="B57" s="170"/>
      <c r="C57" s="137" t="s">
        <v>493</v>
      </c>
      <c r="D57" s="205"/>
      <c r="E57" s="57"/>
      <c r="F57" s="205"/>
      <c r="G57" s="57"/>
      <c r="H57" s="205"/>
      <c r="I57" s="57"/>
      <c r="J57" s="205">
        <v>0</v>
      </c>
      <c r="K57" s="57">
        <v>42495345</v>
      </c>
      <c r="L57" s="205">
        <v>43337375</v>
      </c>
      <c r="M57" s="57"/>
      <c r="N57" s="205"/>
      <c r="O57" s="57"/>
      <c r="P57" s="205"/>
      <c r="Q57" s="57"/>
      <c r="R57" s="205"/>
      <c r="S57" s="57"/>
      <c r="T57" s="205"/>
      <c r="U57" s="57"/>
      <c r="V57" s="205"/>
      <c r="W57" s="57"/>
      <c r="X57" s="205"/>
      <c r="Y57" s="57"/>
      <c r="Z57" s="205"/>
      <c r="AA57" s="57"/>
    </row>
    <row r="58" spans="1:27" s="254" customFormat="1" x14ac:dyDescent="0.2">
      <c r="A58" s="2"/>
      <c r="B58" s="170" t="s">
        <v>432</v>
      </c>
      <c r="C58" s="137"/>
      <c r="D58" s="205"/>
      <c r="E58" s="57"/>
      <c r="F58" s="205"/>
      <c r="G58" s="57"/>
      <c r="H58" s="205"/>
      <c r="I58" s="57"/>
      <c r="J58" s="205"/>
      <c r="K58" s="57"/>
      <c r="L58" s="205"/>
      <c r="M58" s="57"/>
      <c r="N58" s="205"/>
      <c r="O58" s="57"/>
      <c r="P58" s="205"/>
      <c r="Q58" s="57"/>
      <c r="R58" s="205"/>
      <c r="S58" s="57"/>
      <c r="T58" s="205"/>
      <c r="U58" s="57"/>
      <c r="V58" s="205"/>
      <c r="W58" s="57"/>
      <c r="X58" s="205"/>
      <c r="Y58" s="57"/>
      <c r="Z58" s="205"/>
      <c r="AA58" s="57"/>
    </row>
    <row r="59" spans="1:27" s="254" customFormat="1" ht="38.25" x14ac:dyDescent="0.2">
      <c r="A59" s="2"/>
      <c r="B59" s="170" t="s">
        <v>466</v>
      </c>
      <c r="C59" s="137" t="s">
        <v>424</v>
      </c>
      <c r="D59" s="205"/>
      <c r="E59" s="57"/>
      <c r="F59" s="205"/>
      <c r="G59" s="57"/>
      <c r="H59" s="205"/>
      <c r="I59" s="57"/>
      <c r="J59" s="205"/>
      <c r="K59" s="57"/>
      <c r="L59" s="205"/>
      <c r="M59" s="57">
        <v>0</v>
      </c>
      <c r="N59" s="205">
        <v>7372082</v>
      </c>
      <c r="O59" s="57">
        <v>3679679</v>
      </c>
      <c r="P59" s="205"/>
      <c r="Q59" s="57"/>
      <c r="R59" s="205"/>
      <c r="S59" s="57"/>
      <c r="T59" s="205"/>
      <c r="U59" s="57"/>
      <c r="V59" s="205"/>
      <c r="W59" s="57"/>
      <c r="X59" s="205"/>
      <c r="Y59" s="57"/>
      <c r="Z59" s="205"/>
      <c r="AA59" s="57"/>
    </row>
    <row r="60" spans="1:27" s="254" customFormat="1" x14ac:dyDescent="0.2">
      <c r="A60" s="2"/>
      <c r="B60" s="170" t="s">
        <v>433</v>
      </c>
      <c r="C60" s="137"/>
      <c r="D60" s="205"/>
      <c r="E60" s="57"/>
      <c r="F60" s="205"/>
      <c r="G60" s="57"/>
      <c r="H60" s="205"/>
      <c r="I60" s="57"/>
      <c r="J60" s="205"/>
      <c r="K60" s="57"/>
      <c r="L60" s="205"/>
      <c r="M60" s="57"/>
      <c r="N60" s="205"/>
      <c r="O60" s="57"/>
      <c r="P60" s="205"/>
      <c r="Q60" s="57"/>
      <c r="R60" s="205"/>
      <c r="S60" s="57"/>
      <c r="T60" s="205"/>
      <c r="U60" s="57"/>
      <c r="V60" s="205"/>
      <c r="W60" s="57"/>
      <c r="X60" s="205"/>
      <c r="Y60" s="57"/>
      <c r="Z60" s="205"/>
      <c r="AA60" s="57"/>
    </row>
    <row r="61" spans="1:27" s="254" customFormat="1" ht="51" x14ac:dyDescent="0.2">
      <c r="A61" s="2"/>
      <c r="B61" s="170" t="s">
        <v>434</v>
      </c>
      <c r="C61" s="137" t="s">
        <v>428</v>
      </c>
      <c r="D61" s="205"/>
      <c r="E61" s="57"/>
      <c r="F61" s="205"/>
      <c r="G61" s="57"/>
      <c r="H61" s="205"/>
      <c r="I61" s="57"/>
      <c r="J61" s="205"/>
      <c r="K61" s="57"/>
      <c r="L61" s="205"/>
      <c r="M61" s="57"/>
      <c r="N61" s="205"/>
      <c r="O61" s="57"/>
      <c r="P61" s="205"/>
      <c r="Q61" s="57"/>
      <c r="R61" s="205"/>
      <c r="S61" s="57">
        <v>0</v>
      </c>
      <c r="T61" s="205">
        <v>23566183</v>
      </c>
      <c r="U61" s="57">
        <v>42460092</v>
      </c>
      <c r="V61" s="205"/>
      <c r="W61" s="57"/>
      <c r="X61" s="205"/>
      <c r="Y61" s="57"/>
      <c r="Z61" s="205"/>
      <c r="AA61" s="57"/>
    </row>
    <row r="62" spans="1:27" s="254" customFormat="1" ht="25.5" x14ac:dyDescent="0.2">
      <c r="A62" s="2"/>
      <c r="B62" s="170" t="s">
        <v>435</v>
      </c>
      <c r="C62" s="137"/>
      <c r="D62" s="205"/>
      <c r="E62" s="57"/>
      <c r="F62" s="205"/>
      <c r="G62" s="57"/>
      <c r="H62" s="205"/>
      <c r="I62" s="57"/>
      <c r="J62" s="205"/>
      <c r="K62" s="57"/>
      <c r="L62" s="205"/>
      <c r="M62" s="57"/>
      <c r="N62" s="205"/>
      <c r="O62" s="57"/>
      <c r="P62" s="205"/>
      <c r="Q62" s="57"/>
      <c r="R62" s="205"/>
      <c r="S62" s="57"/>
      <c r="T62" s="205"/>
      <c r="U62" s="57"/>
      <c r="V62" s="205"/>
      <c r="W62" s="57"/>
      <c r="X62" s="205"/>
      <c r="Y62" s="57"/>
      <c r="Z62" s="205"/>
      <c r="AA62" s="57"/>
    </row>
    <row r="63" spans="1:27" s="254" customFormat="1" ht="38.25" x14ac:dyDescent="0.2">
      <c r="A63" s="2"/>
      <c r="B63" s="170" t="s">
        <v>436</v>
      </c>
      <c r="C63" s="137" t="s">
        <v>429</v>
      </c>
      <c r="D63" s="205"/>
      <c r="E63" s="57"/>
      <c r="F63" s="205"/>
      <c r="G63" s="57"/>
      <c r="H63" s="205"/>
      <c r="I63" s="57"/>
      <c r="J63" s="205"/>
      <c r="K63" s="57"/>
      <c r="L63" s="205"/>
      <c r="M63" s="57"/>
      <c r="N63" s="205"/>
      <c r="O63" s="57"/>
      <c r="P63" s="205"/>
      <c r="Q63" s="57"/>
      <c r="R63" s="205"/>
      <c r="S63" s="57"/>
      <c r="T63" s="205"/>
      <c r="U63" s="57"/>
      <c r="V63" s="205">
        <v>0</v>
      </c>
      <c r="W63" s="57">
        <v>19759891</v>
      </c>
      <c r="X63" s="205">
        <v>2278</v>
      </c>
      <c r="Y63" s="57"/>
      <c r="Z63" s="205"/>
      <c r="AA63" s="57"/>
    </row>
    <row r="64" spans="1:27" s="254" customFormat="1" ht="25.5" x14ac:dyDescent="0.2">
      <c r="A64" s="2"/>
      <c r="B64" s="170" t="s">
        <v>437</v>
      </c>
      <c r="C64" s="137"/>
      <c r="D64" s="205"/>
      <c r="E64" s="57"/>
      <c r="F64" s="205"/>
      <c r="G64" s="57"/>
      <c r="H64" s="205"/>
      <c r="I64" s="57"/>
      <c r="J64" s="205"/>
      <c r="K64" s="57"/>
      <c r="L64" s="205"/>
      <c r="M64" s="57"/>
      <c r="N64" s="205"/>
      <c r="O64" s="57"/>
      <c r="P64" s="205"/>
      <c r="Q64" s="57"/>
      <c r="R64" s="205"/>
      <c r="S64" s="57"/>
      <c r="T64" s="205"/>
      <c r="U64" s="57"/>
      <c r="V64" s="205"/>
      <c r="W64" s="57"/>
      <c r="X64" s="205"/>
      <c r="Y64" s="57"/>
      <c r="Z64" s="205"/>
      <c r="AA64" s="57"/>
    </row>
    <row r="65" spans="1:27" s="254" customFormat="1" ht="127.5" x14ac:dyDescent="0.2">
      <c r="A65" s="2"/>
      <c r="B65" s="170" t="s">
        <v>438</v>
      </c>
      <c r="C65" s="137" t="s">
        <v>440</v>
      </c>
      <c r="D65" s="205">
        <v>0</v>
      </c>
      <c r="E65" s="57">
        <v>3925623</v>
      </c>
      <c r="F65" s="205">
        <v>37389</v>
      </c>
      <c r="G65" s="57"/>
      <c r="H65" s="205"/>
      <c r="I65" s="57"/>
      <c r="J65" s="205"/>
      <c r="K65" s="57"/>
      <c r="L65" s="205"/>
      <c r="M65" s="57"/>
      <c r="N65" s="205"/>
      <c r="O65" s="57"/>
      <c r="P65" s="205"/>
      <c r="Q65" s="57"/>
      <c r="R65" s="205"/>
      <c r="S65" s="57"/>
      <c r="T65" s="205"/>
      <c r="U65" s="57"/>
      <c r="V65" s="205"/>
      <c r="W65" s="57"/>
      <c r="X65" s="205"/>
      <c r="Y65" s="57"/>
      <c r="Z65" s="205"/>
      <c r="AA65" s="57"/>
    </row>
    <row r="66" spans="1:27" s="254" customFormat="1" ht="178.5" x14ac:dyDescent="0.2">
      <c r="A66" s="2"/>
      <c r="B66" s="170" t="s">
        <v>439</v>
      </c>
      <c r="C66" s="137" t="s">
        <v>442</v>
      </c>
      <c r="D66" s="205"/>
      <c r="E66" s="57"/>
      <c r="F66" s="205"/>
      <c r="G66" s="57"/>
      <c r="H66" s="205"/>
      <c r="I66" s="57"/>
      <c r="J66" s="205"/>
      <c r="K66" s="57"/>
      <c r="L66" s="205"/>
      <c r="M66" s="57"/>
      <c r="N66" s="205"/>
      <c r="O66" s="57"/>
      <c r="P66" s="205">
        <v>109473</v>
      </c>
      <c r="Q66" s="57">
        <v>28511262</v>
      </c>
      <c r="R66" s="205">
        <v>2448612</v>
      </c>
      <c r="S66" s="57"/>
      <c r="T66" s="205"/>
      <c r="U66" s="57"/>
      <c r="V66" s="205"/>
      <c r="W66" s="57"/>
      <c r="X66" s="205"/>
      <c r="Y66" s="57"/>
      <c r="Z66" s="205"/>
      <c r="AA66" s="57"/>
    </row>
    <row r="67" spans="1:27" s="254" customFormat="1" ht="25.5" x14ac:dyDescent="0.2">
      <c r="A67" s="2"/>
      <c r="B67" s="170" t="s">
        <v>456</v>
      </c>
      <c r="C67" s="137"/>
      <c r="D67" s="205"/>
      <c r="E67" s="57"/>
      <c r="F67" s="205"/>
      <c r="G67" s="57"/>
      <c r="H67" s="205"/>
      <c r="I67" s="57"/>
      <c r="J67" s="205"/>
      <c r="K67" s="57"/>
      <c r="L67" s="205"/>
      <c r="M67" s="57"/>
      <c r="N67" s="205"/>
      <c r="O67" s="57"/>
      <c r="P67" s="205"/>
      <c r="Q67" s="57"/>
      <c r="R67" s="205"/>
      <c r="S67" s="57"/>
      <c r="T67" s="205"/>
      <c r="U67" s="57"/>
      <c r="V67" s="205"/>
      <c r="W67" s="57"/>
      <c r="X67" s="205"/>
      <c r="Y67" s="57">
        <v>1524119</v>
      </c>
      <c r="Z67" s="205">
        <v>45372449</v>
      </c>
      <c r="AA67" s="57">
        <v>25467707</v>
      </c>
    </row>
    <row r="68" spans="1:27" x14ac:dyDescent="0.2">
      <c r="A68" s="55"/>
      <c r="B68" s="56" t="s">
        <v>418</v>
      </c>
      <c r="C68" s="114"/>
      <c r="D68" s="213"/>
      <c r="E68" s="115"/>
      <c r="F68" s="213"/>
      <c r="G68" s="115"/>
      <c r="H68" s="213"/>
      <c r="I68" s="115"/>
      <c r="J68" s="213"/>
      <c r="K68" s="115"/>
      <c r="L68" s="213"/>
      <c r="M68" s="115"/>
      <c r="N68" s="213"/>
      <c r="O68" s="115"/>
      <c r="P68" s="213"/>
      <c r="Q68" s="115"/>
      <c r="R68" s="213"/>
      <c r="S68" s="115"/>
      <c r="T68" s="213"/>
      <c r="U68" s="115"/>
      <c r="V68" s="213"/>
      <c r="W68" s="115"/>
      <c r="X68" s="213"/>
      <c r="Y68" s="115"/>
      <c r="Z68" s="213"/>
      <c r="AA68" s="115"/>
    </row>
    <row r="69" spans="1:27" x14ac:dyDescent="0.2">
      <c r="A69" s="2"/>
      <c r="B69" s="170" t="s">
        <v>260</v>
      </c>
      <c r="C69" s="137"/>
      <c r="D69" s="205"/>
      <c r="E69" s="57"/>
      <c r="F69" s="205"/>
      <c r="G69" s="57"/>
      <c r="H69" s="205"/>
      <c r="I69" s="57"/>
      <c r="J69" s="205"/>
      <c r="K69" s="57"/>
      <c r="L69" s="205"/>
      <c r="M69" s="57"/>
      <c r="N69" s="205"/>
      <c r="O69" s="57"/>
      <c r="P69" s="205"/>
      <c r="Q69" s="57"/>
      <c r="R69" s="205"/>
      <c r="S69" s="57"/>
      <c r="T69" s="205"/>
      <c r="U69" s="57"/>
      <c r="V69" s="205"/>
      <c r="W69" s="57"/>
      <c r="X69" s="205"/>
      <c r="Y69" s="57"/>
      <c r="Z69" s="205"/>
      <c r="AA69" s="57"/>
    </row>
    <row r="70" spans="1:27" x14ac:dyDescent="0.2">
      <c r="A70" s="2"/>
      <c r="B70" s="170" t="s">
        <v>261</v>
      </c>
      <c r="C70" s="137"/>
      <c r="D70" s="205"/>
      <c r="E70" s="57"/>
      <c r="F70" s="205"/>
      <c r="G70" s="57"/>
      <c r="H70" s="205"/>
      <c r="I70" s="57"/>
      <c r="J70" s="205"/>
      <c r="K70" s="57"/>
      <c r="L70" s="205"/>
      <c r="M70" s="57"/>
      <c r="N70" s="205"/>
      <c r="O70" s="57"/>
      <c r="P70" s="205"/>
      <c r="Q70" s="57"/>
      <c r="R70" s="205"/>
      <c r="S70" s="57"/>
      <c r="T70" s="205"/>
      <c r="U70" s="57"/>
      <c r="V70" s="205"/>
      <c r="W70" s="57"/>
      <c r="X70" s="205"/>
      <c r="Y70" s="57"/>
      <c r="Z70" s="205"/>
      <c r="AA70" s="57"/>
    </row>
    <row r="71" spans="1:27" x14ac:dyDescent="0.2">
      <c r="A71" s="2" t="s">
        <v>98</v>
      </c>
      <c r="B71" s="138" t="s">
        <v>125</v>
      </c>
      <c r="C71" s="82">
        <f>SUM(D71:CA71)</f>
        <v>435370465</v>
      </c>
      <c r="D71" s="75">
        <f t="shared" ref="D71:AA71" si="13">SUM(D56:D70)</f>
        <v>0</v>
      </c>
      <c r="E71" s="75">
        <f t="shared" si="13"/>
        <v>3925623</v>
      </c>
      <c r="F71" s="75">
        <f t="shared" si="13"/>
        <v>37389</v>
      </c>
      <c r="G71" s="75">
        <f t="shared" si="13"/>
        <v>13355099</v>
      </c>
      <c r="H71" s="75">
        <f t="shared" si="13"/>
        <v>66139528</v>
      </c>
      <c r="I71" s="75">
        <f t="shared" si="13"/>
        <v>65806279</v>
      </c>
      <c r="J71" s="75">
        <f t="shared" si="13"/>
        <v>0</v>
      </c>
      <c r="K71" s="75">
        <f t="shared" si="13"/>
        <v>42495345</v>
      </c>
      <c r="L71" s="75">
        <f t="shared" si="13"/>
        <v>43337375</v>
      </c>
      <c r="M71" s="75">
        <f t="shared" si="13"/>
        <v>0</v>
      </c>
      <c r="N71" s="75">
        <f t="shared" si="13"/>
        <v>7372082</v>
      </c>
      <c r="O71" s="75">
        <f t="shared" si="13"/>
        <v>3679679</v>
      </c>
      <c r="P71" s="75">
        <f t="shared" si="13"/>
        <v>109473</v>
      </c>
      <c r="Q71" s="75">
        <f t="shared" si="13"/>
        <v>28511262</v>
      </c>
      <c r="R71" s="75">
        <f t="shared" si="13"/>
        <v>2448612</v>
      </c>
      <c r="S71" s="75">
        <f t="shared" si="13"/>
        <v>0</v>
      </c>
      <c r="T71" s="75">
        <f t="shared" si="13"/>
        <v>23566183</v>
      </c>
      <c r="U71" s="75">
        <f t="shared" si="13"/>
        <v>42460092</v>
      </c>
      <c r="V71" s="75">
        <f t="shared" si="13"/>
        <v>0</v>
      </c>
      <c r="W71" s="75">
        <f t="shared" si="13"/>
        <v>19759891</v>
      </c>
      <c r="X71" s="75">
        <f t="shared" si="13"/>
        <v>2278</v>
      </c>
      <c r="Y71" s="75">
        <f t="shared" si="13"/>
        <v>1524119</v>
      </c>
      <c r="Z71" s="75">
        <f t="shared" si="13"/>
        <v>45372449</v>
      </c>
      <c r="AA71" s="75">
        <f t="shared" si="13"/>
        <v>25467707</v>
      </c>
    </row>
    <row r="72" spans="1:27" x14ac:dyDescent="0.2">
      <c r="A72" s="2"/>
      <c r="B72" s="124"/>
      <c r="C72" s="83"/>
      <c r="D72" s="121"/>
      <c r="E72" s="121"/>
      <c r="F72" s="121"/>
      <c r="G72" s="121"/>
      <c r="H72" s="121"/>
      <c r="I72" s="121"/>
      <c r="J72" s="121"/>
      <c r="K72" s="121"/>
      <c r="L72" s="121"/>
      <c r="M72" s="121"/>
      <c r="N72" s="121"/>
      <c r="O72" s="121"/>
      <c r="P72" s="121"/>
      <c r="Q72" s="121"/>
      <c r="R72" s="121"/>
      <c r="S72" s="121"/>
      <c r="T72" s="121"/>
      <c r="U72" s="121"/>
      <c r="V72" s="121"/>
      <c r="W72" s="121"/>
      <c r="X72" s="121"/>
      <c r="Y72" s="121"/>
      <c r="Z72" s="121"/>
      <c r="AA72" s="121"/>
    </row>
    <row r="73" spans="1:27" ht="25.5" x14ac:dyDescent="0.2">
      <c r="A73" s="2" t="s">
        <v>165</v>
      </c>
      <c r="B73" s="56" t="s">
        <v>122</v>
      </c>
      <c r="C73" s="83" t="s">
        <v>419</v>
      </c>
      <c r="D73" s="214"/>
      <c r="E73" s="121"/>
      <c r="F73" s="214"/>
      <c r="G73" s="121"/>
      <c r="H73" s="214"/>
      <c r="I73" s="121"/>
      <c r="J73" s="214"/>
      <c r="K73" s="121"/>
      <c r="L73" s="214"/>
      <c r="M73" s="121"/>
      <c r="N73" s="214"/>
      <c r="O73" s="121"/>
      <c r="P73" s="214"/>
      <c r="Q73" s="121"/>
      <c r="R73" s="214"/>
      <c r="S73" s="121"/>
      <c r="T73" s="214"/>
      <c r="U73" s="121"/>
      <c r="V73" s="214"/>
      <c r="W73" s="121"/>
      <c r="X73" s="214"/>
      <c r="Y73" s="121"/>
      <c r="Z73" s="214"/>
      <c r="AA73" s="121"/>
    </row>
    <row r="74" spans="1:27" x14ac:dyDescent="0.2">
      <c r="A74" s="2"/>
      <c r="B74" s="124"/>
      <c r="C74" s="86"/>
      <c r="D74" s="11"/>
      <c r="E74" s="11"/>
      <c r="F74" s="11"/>
      <c r="G74" s="11"/>
      <c r="H74" s="11"/>
      <c r="I74" s="11"/>
      <c r="J74" s="11"/>
      <c r="K74" s="11"/>
      <c r="L74" s="11"/>
      <c r="M74" s="11"/>
      <c r="N74" s="11"/>
      <c r="O74" s="11"/>
      <c r="P74" s="11"/>
      <c r="Q74" s="11"/>
      <c r="R74" s="11"/>
      <c r="S74" s="11"/>
      <c r="T74" s="11"/>
      <c r="U74" s="11"/>
      <c r="V74" s="11"/>
      <c r="W74" s="11"/>
      <c r="X74" s="11"/>
      <c r="Y74" s="11"/>
      <c r="Z74" s="11"/>
      <c r="AA74" s="11"/>
    </row>
    <row r="75" spans="1:27" x14ac:dyDescent="0.2">
      <c r="A75" s="2" t="s">
        <v>99</v>
      </c>
      <c r="B75" s="125" t="s">
        <v>38</v>
      </c>
      <c r="C75" s="116" t="s">
        <v>28</v>
      </c>
      <c r="D75" s="9"/>
      <c r="E75" s="9"/>
      <c r="F75" s="9"/>
      <c r="G75" s="9"/>
      <c r="H75" s="9"/>
      <c r="I75" s="9"/>
      <c r="J75" s="9"/>
      <c r="K75" s="9"/>
      <c r="L75" s="9"/>
      <c r="M75" s="9"/>
      <c r="N75" s="9"/>
      <c r="O75" s="9"/>
      <c r="P75" s="9"/>
      <c r="Q75" s="9"/>
      <c r="R75" s="9"/>
      <c r="S75" s="9"/>
      <c r="T75" s="9"/>
      <c r="U75" s="9"/>
      <c r="V75" s="9"/>
      <c r="W75" s="9"/>
      <c r="X75" s="9"/>
      <c r="Y75" s="9"/>
      <c r="Z75" s="9"/>
      <c r="AA75" s="9"/>
    </row>
    <row r="76" spans="1:27" x14ac:dyDescent="0.2">
      <c r="A76" s="2"/>
      <c r="B76" s="79" t="s">
        <v>285</v>
      </c>
      <c r="C76" s="62">
        <f>SUM(D76:CA76)</f>
        <v>0</v>
      </c>
      <c r="D76" s="206">
        <v>0</v>
      </c>
      <c r="E76" s="58">
        <v>0</v>
      </c>
      <c r="F76" s="206">
        <v>0</v>
      </c>
      <c r="G76" s="58">
        <v>0</v>
      </c>
      <c r="H76" s="206">
        <v>0</v>
      </c>
      <c r="I76" s="58">
        <v>0</v>
      </c>
      <c r="J76" s="206">
        <v>0</v>
      </c>
      <c r="K76" s="58">
        <v>0</v>
      </c>
      <c r="L76" s="206">
        <v>0</v>
      </c>
      <c r="M76" s="58">
        <v>0</v>
      </c>
      <c r="N76" s="206">
        <v>0</v>
      </c>
      <c r="O76" s="58">
        <v>0</v>
      </c>
      <c r="P76" s="206">
        <v>0</v>
      </c>
      <c r="Q76" s="58">
        <v>0</v>
      </c>
      <c r="R76" s="206">
        <v>0</v>
      </c>
      <c r="S76" s="58">
        <v>0</v>
      </c>
      <c r="T76" s="206">
        <v>0</v>
      </c>
      <c r="U76" s="58">
        <v>0</v>
      </c>
      <c r="V76" s="206">
        <v>0</v>
      </c>
      <c r="W76" s="58">
        <v>0</v>
      </c>
      <c r="X76" s="206">
        <v>0</v>
      </c>
      <c r="Y76" s="58">
        <v>0</v>
      </c>
      <c r="Z76" s="206">
        <v>0</v>
      </c>
      <c r="AA76" s="58">
        <v>0</v>
      </c>
    </row>
    <row r="77" spans="1:27" ht="13.5" thickBot="1" x14ac:dyDescent="0.25">
      <c r="A77" s="2" t="s">
        <v>100</v>
      </c>
      <c r="B77" s="132" t="s">
        <v>172</v>
      </c>
      <c r="C77" s="74">
        <f>SUM(D77:CA77)</f>
        <v>0</v>
      </c>
      <c r="D77" s="66">
        <v>0</v>
      </c>
      <c r="E77" s="66">
        <v>0</v>
      </c>
      <c r="F77" s="66">
        <v>0</v>
      </c>
      <c r="G77" s="66">
        <v>0</v>
      </c>
      <c r="H77" s="66">
        <v>0</v>
      </c>
      <c r="I77" s="66">
        <v>0</v>
      </c>
      <c r="J77" s="66">
        <v>0</v>
      </c>
      <c r="K77" s="66">
        <v>0</v>
      </c>
      <c r="L77" s="66">
        <v>0</v>
      </c>
      <c r="M77" s="66">
        <v>0</v>
      </c>
      <c r="N77" s="66">
        <v>0</v>
      </c>
      <c r="O77" s="66">
        <v>0</v>
      </c>
      <c r="P77" s="66">
        <v>0</v>
      </c>
      <c r="Q77" s="66">
        <v>0</v>
      </c>
      <c r="R77" s="66">
        <v>0</v>
      </c>
      <c r="S77" s="66">
        <v>0</v>
      </c>
      <c r="T77" s="66">
        <v>0</v>
      </c>
      <c r="U77" s="66">
        <v>0</v>
      </c>
      <c r="V77" s="66">
        <v>0</v>
      </c>
      <c r="W77" s="66">
        <v>0</v>
      </c>
      <c r="X77" s="66">
        <v>0</v>
      </c>
      <c r="Y77" s="66">
        <v>0</v>
      </c>
      <c r="Z77" s="66">
        <v>0</v>
      </c>
      <c r="AA77" s="66">
        <v>0</v>
      </c>
    </row>
    <row r="78" spans="1:27" x14ac:dyDescent="0.2">
      <c r="A78" s="2"/>
      <c r="B78" s="54"/>
      <c r="C78" s="62"/>
      <c r="D78" s="58"/>
      <c r="E78" s="58"/>
      <c r="F78" s="58"/>
      <c r="G78" s="58"/>
      <c r="H78" s="58"/>
      <c r="I78" s="58"/>
      <c r="J78" s="58"/>
      <c r="K78" s="58"/>
      <c r="L78" s="58"/>
      <c r="M78" s="58"/>
      <c r="N78" s="58"/>
      <c r="O78" s="58"/>
      <c r="P78" s="58"/>
      <c r="Q78" s="58"/>
      <c r="R78" s="58"/>
      <c r="S78" s="58"/>
      <c r="T78" s="58"/>
      <c r="U78" s="58"/>
      <c r="V78" s="58"/>
      <c r="W78" s="58"/>
      <c r="X78" s="58"/>
      <c r="Y78" s="58"/>
      <c r="Z78" s="58"/>
      <c r="AA78" s="58"/>
    </row>
    <row r="79" spans="1:27" ht="16.5" thickBot="1" x14ac:dyDescent="0.25">
      <c r="A79" s="55"/>
      <c r="B79" s="129" t="s">
        <v>134</v>
      </c>
      <c r="C79" s="84"/>
      <c r="D79" s="11"/>
      <c r="E79" s="11"/>
      <c r="F79" s="11"/>
      <c r="G79" s="11"/>
      <c r="H79" s="11"/>
      <c r="I79" s="11"/>
      <c r="J79" s="11"/>
      <c r="K79" s="11"/>
      <c r="L79" s="11"/>
      <c r="M79" s="11"/>
      <c r="N79" s="11"/>
      <c r="O79" s="11"/>
      <c r="P79" s="11"/>
      <c r="Q79" s="11"/>
      <c r="R79" s="11"/>
      <c r="S79" s="11"/>
      <c r="T79" s="11"/>
      <c r="U79" s="11"/>
      <c r="V79" s="11"/>
      <c r="W79" s="11"/>
      <c r="X79" s="11"/>
      <c r="Y79" s="11"/>
      <c r="Z79" s="11"/>
      <c r="AA79" s="11"/>
    </row>
    <row r="80" spans="1:27" s="19" customFormat="1" x14ac:dyDescent="0.2">
      <c r="A80" s="55"/>
      <c r="B80" s="126" t="s">
        <v>417</v>
      </c>
      <c r="C80" s="112" t="s">
        <v>28</v>
      </c>
      <c r="D80" s="69"/>
      <c r="E80" s="69"/>
      <c r="F80" s="69"/>
      <c r="G80" s="69"/>
      <c r="H80" s="69"/>
      <c r="I80" s="69"/>
      <c r="J80" s="69"/>
      <c r="K80" s="69"/>
      <c r="L80" s="69"/>
      <c r="M80" s="69"/>
      <c r="N80" s="69"/>
      <c r="O80" s="69"/>
      <c r="P80" s="69"/>
      <c r="Q80" s="69"/>
      <c r="R80" s="69"/>
      <c r="S80" s="69"/>
      <c r="T80" s="69"/>
      <c r="U80" s="69"/>
      <c r="V80" s="69"/>
      <c r="W80" s="69"/>
      <c r="X80" s="69"/>
      <c r="Y80" s="69"/>
      <c r="Z80" s="69"/>
      <c r="AA80" s="69"/>
    </row>
    <row r="81" spans="1:27" x14ac:dyDescent="0.2">
      <c r="A81" s="55" t="s">
        <v>101</v>
      </c>
      <c r="B81" s="63" t="s">
        <v>119</v>
      </c>
      <c r="C81" s="85" t="str">
        <f t="shared" ref="C81:AA81" si="14">C10</f>
        <v>N/A</v>
      </c>
      <c r="D81" s="212" t="str">
        <f t="shared" si="14"/>
        <v>General</v>
      </c>
      <c r="E81" s="80" t="str">
        <f t="shared" si="14"/>
        <v>Other</v>
      </c>
      <c r="F81" s="212" t="str">
        <f t="shared" si="14"/>
        <v>Federal</v>
      </c>
      <c r="G81" s="80" t="str">
        <f t="shared" si="14"/>
        <v>General</v>
      </c>
      <c r="H81" s="212" t="str">
        <f t="shared" si="14"/>
        <v>Other</v>
      </c>
      <c r="I81" s="80" t="str">
        <f t="shared" si="14"/>
        <v>Federal</v>
      </c>
      <c r="J81" s="212" t="str">
        <f t="shared" si="14"/>
        <v>General</v>
      </c>
      <c r="K81" s="80" t="str">
        <f t="shared" si="14"/>
        <v>Other</v>
      </c>
      <c r="L81" s="212" t="str">
        <f t="shared" si="14"/>
        <v>Federal</v>
      </c>
      <c r="M81" s="80" t="str">
        <f t="shared" si="14"/>
        <v>General</v>
      </c>
      <c r="N81" s="212" t="str">
        <f t="shared" si="14"/>
        <v>Other</v>
      </c>
      <c r="O81" s="80" t="str">
        <f t="shared" si="14"/>
        <v>Federal</v>
      </c>
      <c r="P81" s="212" t="str">
        <f t="shared" si="14"/>
        <v>General</v>
      </c>
      <c r="Q81" s="80" t="str">
        <f t="shared" si="14"/>
        <v>Other</v>
      </c>
      <c r="R81" s="212" t="str">
        <f t="shared" si="14"/>
        <v>Federal</v>
      </c>
      <c r="S81" s="80" t="str">
        <f t="shared" si="14"/>
        <v>General</v>
      </c>
      <c r="T81" s="212" t="str">
        <f t="shared" si="14"/>
        <v>Other</v>
      </c>
      <c r="U81" s="80" t="str">
        <f t="shared" si="14"/>
        <v>Federal</v>
      </c>
      <c r="V81" s="212" t="str">
        <f t="shared" si="14"/>
        <v>General</v>
      </c>
      <c r="W81" s="80" t="str">
        <f t="shared" si="14"/>
        <v>Other</v>
      </c>
      <c r="X81" s="212" t="str">
        <f t="shared" si="14"/>
        <v>Federal</v>
      </c>
      <c r="Y81" s="80" t="str">
        <f t="shared" si="14"/>
        <v>General</v>
      </c>
      <c r="Z81" s="212" t="str">
        <f t="shared" si="14"/>
        <v>Other</v>
      </c>
      <c r="AA81" s="80" t="str">
        <f t="shared" si="14"/>
        <v>Federal</v>
      </c>
    </row>
    <row r="82" spans="1:27" x14ac:dyDescent="0.2">
      <c r="A82" s="2" t="s">
        <v>102</v>
      </c>
      <c r="B82" s="56" t="s">
        <v>24</v>
      </c>
      <c r="C82" s="85" t="str">
        <f t="shared" ref="C82:AA82" si="15">C11</f>
        <v>N/A</v>
      </c>
      <c r="D82" s="212" t="str">
        <f t="shared" si="15"/>
        <v>Recurring</v>
      </c>
      <c r="E82" s="80" t="str">
        <f t="shared" si="15"/>
        <v>Recurring</v>
      </c>
      <c r="F82" s="212" t="str">
        <f t="shared" si="15"/>
        <v>Recurring</v>
      </c>
      <c r="G82" s="80" t="str">
        <f t="shared" si="15"/>
        <v>Recurring</v>
      </c>
      <c r="H82" s="212" t="str">
        <f t="shared" si="15"/>
        <v>Recurring</v>
      </c>
      <c r="I82" s="80" t="str">
        <f t="shared" si="15"/>
        <v>Recurring</v>
      </c>
      <c r="J82" s="212" t="str">
        <f t="shared" si="15"/>
        <v>Recurring</v>
      </c>
      <c r="K82" s="80" t="str">
        <f t="shared" si="15"/>
        <v>Recurring</v>
      </c>
      <c r="L82" s="212" t="str">
        <f t="shared" si="15"/>
        <v>Recurring</v>
      </c>
      <c r="M82" s="80" t="str">
        <f t="shared" si="15"/>
        <v>Recurring</v>
      </c>
      <c r="N82" s="212" t="str">
        <f t="shared" si="15"/>
        <v>Recurring</v>
      </c>
      <c r="O82" s="80" t="str">
        <f t="shared" si="15"/>
        <v>Recurring</v>
      </c>
      <c r="P82" s="212" t="str">
        <f t="shared" si="15"/>
        <v>Recurring</v>
      </c>
      <c r="Q82" s="80" t="str">
        <f t="shared" si="15"/>
        <v>Recurring</v>
      </c>
      <c r="R82" s="212" t="str">
        <f t="shared" si="15"/>
        <v>Recurring</v>
      </c>
      <c r="S82" s="80" t="str">
        <f t="shared" si="15"/>
        <v>Recurring</v>
      </c>
      <c r="T82" s="212" t="str">
        <f t="shared" si="15"/>
        <v>Recurring</v>
      </c>
      <c r="U82" s="80" t="str">
        <f t="shared" si="15"/>
        <v>Recurring</v>
      </c>
      <c r="V82" s="212" t="str">
        <f t="shared" si="15"/>
        <v>Recurring</v>
      </c>
      <c r="W82" s="80" t="str">
        <f t="shared" si="15"/>
        <v>Recurring</v>
      </c>
      <c r="X82" s="212" t="str">
        <f t="shared" si="15"/>
        <v>Recurring</v>
      </c>
      <c r="Y82" s="80" t="str">
        <f t="shared" si="15"/>
        <v>Recurring</v>
      </c>
      <c r="Z82" s="212" t="str">
        <f t="shared" si="15"/>
        <v>Recurring</v>
      </c>
      <c r="AA82" s="80" t="str">
        <f t="shared" si="15"/>
        <v>Recurring</v>
      </c>
    </row>
    <row r="83" spans="1:27" x14ac:dyDescent="0.2">
      <c r="A83" s="2" t="s">
        <v>103</v>
      </c>
      <c r="B83" s="56" t="s">
        <v>39</v>
      </c>
      <c r="C83" s="85" t="str">
        <f t="shared" ref="C83:AA83" si="16">C12</f>
        <v>N/A</v>
      </c>
      <c r="D83" s="212" t="str">
        <f t="shared" si="16"/>
        <v>State</v>
      </c>
      <c r="E83" s="80" t="str">
        <f t="shared" si="16"/>
        <v>Other</v>
      </c>
      <c r="F83" s="212" t="str">
        <f t="shared" si="16"/>
        <v>Federal</v>
      </c>
      <c r="G83" s="80" t="str">
        <f t="shared" si="16"/>
        <v>State</v>
      </c>
      <c r="H83" s="212" t="str">
        <f t="shared" si="16"/>
        <v>Other</v>
      </c>
      <c r="I83" s="80" t="str">
        <f t="shared" si="16"/>
        <v>Federal</v>
      </c>
      <c r="J83" s="212" t="str">
        <f t="shared" si="16"/>
        <v>State</v>
      </c>
      <c r="K83" s="80" t="str">
        <f t="shared" si="16"/>
        <v>Other</v>
      </c>
      <c r="L83" s="212" t="str">
        <f t="shared" si="16"/>
        <v>Federal</v>
      </c>
      <c r="M83" s="80" t="str">
        <f t="shared" si="16"/>
        <v>State</v>
      </c>
      <c r="N83" s="212" t="str">
        <f t="shared" si="16"/>
        <v>Other</v>
      </c>
      <c r="O83" s="80" t="str">
        <f t="shared" si="16"/>
        <v>Federal</v>
      </c>
      <c r="P83" s="212" t="str">
        <f t="shared" si="16"/>
        <v>State</v>
      </c>
      <c r="Q83" s="80" t="str">
        <f t="shared" si="16"/>
        <v>Other</v>
      </c>
      <c r="R83" s="212" t="str">
        <f t="shared" si="16"/>
        <v>Federal</v>
      </c>
      <c r="S83" s="80" t="str">
        <f t="shared" si="16"/>
        <v>State</v>
      </c>
      <c r="T83" s="212" t="str">
        <f t="shared" si="16"/>
        <v>Other</v>
      </c>
      <c r="U83" s="80" t="str">
        <f t="shared" si="16"/>
        <v>Federal</v>
      </c>
      <c r="V83" s="212" t="str">
        <f t="shared" si="16"/>
        <v>State</v>
      </c>
      <c r="W83" s="80" t="str">
        <f t="shared" si="16"/>
        <v>Other</v>
      </c>
      <c r="X83" s="212" t="str">
        <f t="shared" si="16"/>
        <v>Federal</v>
      </c>
      <c r="Y83" s="80" t="str">
        <f t="shared" si="16"/>
        <v>State</v>
      </c>
      <c r="Z83" s="212" t="str">
        <f t="shared" si="16"/>
        <v>Other</v>
      </c>
      <c r="AA83" s="80" t="str">
        <f t="shared" si="16"/>
        <v>Federal</v>
      </c>
    </row>
    <row r="84" spans="1:27" ht="51" x14ac:dyDescent="0.2">
      <c r="A84" s="55" t="s">
        <v>104</v>
      </c>
      <c r="B84" s="56" t="s">
        <v>34</v>
      </c>
      <c r="C84" s="85" t="str">
        <f t="shared" ref="C84:AA84" si="17">C32</f>
        <v>N/A</v>
      </c>
      <c r="D84" s="215" t="str">
        <f t="shared" si="17"/>
        <v>General Administration</v>
      </c>
      <c r="E84" s="64" t="str">
        <f t="shared" si="17"/>
        <v>General Administration</v>
      </c>
      <c r="F84" s="215" t="str">
        <f t="shared" si="17"/>
        <v>General Administration</v>
      </c>
      <c r="G84" s="64" t="str">
        <f t="shared" si="17"/>
        <v>Community Mental Health, Projects &amp; Grants</v>
      </c>
      <c r="H84" s="215" t="str">
        <f t="shared" si="17"/>
        <v>Community Mental Health, Projects &amp; Grants, SCSHARE, NAMI</v>
      </c>
      <c r="I84" s="64" t="str">
        <f t="shared" si="17"/>
        <v>Community Mental Health, Projects &amp; Grants</v>
      </c>
      <c r="J84" s="215" t="str">
        <f t="shared" si="17"/>
        <v xml:space="preserve">Harris Hospital, Bryan Forensics, Bryan Civil, Medical Clinics, Bryan Hall </v>
      </c>
      <c r="K84" s="64" t="str">
        <f t="shared" si="17"/>
        <v xml:space="preserve">Harris Hospital, Bryan Forensics, Bryan Civil, Medical Clinics, Bryan Hall </v>
      </c>
      <c r="L84" s="215" t="str">
        <f t="shared" si="17"/>
        <v xml:space="preserve">Harris Hospital, Bryan Forensics, Bryan Civil, Medical Clinics, Bryan Hall </v>
      </c>
      <c r="M84" s="64" t="str">
        <f t="shared" si="17"/>
        <v>Morris Village</v>
      </c>
      <c r="N84" s="215" t="str">
        <f t="shared" si="17"/>
        <v>Morris Village</v>
      </c>
      <c r="O84" s="64" t="str">
        <f t="shared" si="17"/>
        <v>Morris Village</v>
      </c>
      <c r="P84" s="215" t="str">
        <f t="shared" si="17"/>
        <v>Support Services, Public Safety, Training &amp; Research, Nutritional Services</v>
      </c>
      <c r="Q84" s="64" t="str">
        <f t="shared" si="17"/>
        <v>Support Services, Public Safety, Training &amp; Research, Nutritional Services</v>
      </c>
      <c r="R84" s="215" t="str">
        <f t="shared" si="17"/>
        <v>Support Services, Public Safety, Training &amp; Research, Nutritional Services</v>
      </c>
      <c r="S84" s="64" t="str">
        <f t="shared" si="17"/>
        <v>Stone Pavilion, Campbell Veterans, Victory House, Roddey Pavilion</v>
      </c>
      <c r="T84" s="215" t="str">
        <f t="shared" si="17"/>
        <v>Stone Pavilion, Campbell Veterans, Victory House, Roddey Pavilion</v>
      </c>
      <c r="U84" s="64" t="str">
        <f t="shared" si="17"/>
        <v>Stone Pavilion, Campbell Veterans, Victory House, Roddey Pavilion</v>
      </c>
      <c r="V84" s="215" t="str">
        <f t="shared" si="17"/>
        <v>Sexual Predator Treatment Program</v>
      </c>
      <c r="W84" s="64" t="str">
        <f t="shared" si="17"/>
        <v>Sexual Predator Treatment Program</v>
      </c>
      <c r="X84" s="215" t="str">
        <f t="shared" si="17"/>
        <v>Sexual Predator Treatment Program</v>
      </c>
      <c r="Y84" s="64" t="str">
        <f t="shared" si="17"/>
        <v>Employee Benefits</v>
      </c>
      <c r="Z84" s="215" t="str">
        <f t="shared" si="17"/>
        <v>Employee Benefits</v>
      </c>
      <c r="AA84" s="64" t="str">
        <f t="shared" si="17"/>
        <v>Employee Benefits</v>
      </c>
    </row>
    <row r="85" spans="1:27" x14ac:dyDescent="0.2">
      <c r="A85" s="2" t="s">
        <v>105</v>
      </c>
      <c r="B85" s="56" t="str">
        <f t="shared" ref="B85:AA85" si="18">B40</f>
        <v xml:space="preserve">Total allowed to spend by END of 2017-18  </v>
      </c>
      <c r="C85" s="61">
        <f t="shared" si="18"/>
        <v>547734373</v>
      </c>
      <c r="D85" s="205">
        <f t="shared" si="18"/>
        <v>3757249</v>
      </c>
      <c r="E85" s="57">
        <f t="shared" si="18"/>
        <v>752379</v>
      </c>
      <c r="F85" s="205">
        <f t="shared" si="18"/>
        <v>0</v>
      </c>
      <c r="G85" s="57">
        <f t="shared" si="18"/>
        <v>64500143</v>
      </c>
      <c r="H85" s="205">
        <f t="shared" si="18"/>
        <v>99470161</v>
      </c>
      <c r="I85" s="57">
        <f t="shared" si="18"/>
        <v>16884659</v>
      </c>
      <c r="J85" s="205">
        <f t="shared" si="18"/>
        <v>43532339</v>
      </c>
      <c r="K85" s="57">
        <f t="shared" si="18"/>
        <v>76693218</v>
      </c>
      <c r="L85" s="205">
        <f t="shared" si="18"/>
        <v>0</v>
      </c>
      <c r="M85" s="57">
        <f t="shared" si="18"/>
        <v>7585687</v>
      </c>
      <c r="N85" s="205">
        <f t="shared" si="18"/>
        <v>6479467</v>
      </c>
      <c r="O85" s="57">
        <f t="shared" si="18"/>
        <v>0</v>
      </c>
      <c r="P85" s="205">
        <f t="shared" si="18"/>
        <v>25858691</v>
      </c>
      <c r="Q85" s="57">
        <f t="shared" si="18"/>
        <v>9651561</v>
      </c>
      <c r="R85" s="205">
        <f t="shared" si="18"/>
        <v>0</v>
      </c>
      <c r="S85" s="57">
        <f t="shared" si="18"/>
        <v>23126165</v>
      </c>
      <c r="T85" s="205">
        <f t="shared" si="18"/>
        <v>62968695</v>
      </c>
      <c r="U85" s="57">
        <f t="shared" si="18"/>
        <v>0</v>
      </c>
      <c r="V85" s="205">
        <f t="shared" si="18"/>
        <v>19857676</v>
      </c>
      <c r="W85" s="57">
        <f t="shared" si="18"/>
        <v>0</v>
      </c>
      <c r="X85" s="205">
        <f t="shared" si="18"/>
        <v>0</v>
      </c>
      <c r="Y85" s="57">
        <f t="shared" si="18"/>
        <v>45261637</v>
      </c>
      <c r="Z85" s="205">
        <f t="shared" si="18"/>
        <v>39890244</v>
      </c>
      <c r="AA85" s="57">
        <f t="shared" si="18"/>
        <v>1464402</v>
      </c>
    </row>
    <row r="86" spans="1:27" x14ac:dyDescent="0.2">
      <c r="A86" s="2" t="s">
        <v>106</v>
      </c>
      <c r="B86" s="56" t="s">
        <v>37</v>
      </c>
      <c r="C86" s="61">
        <f t="shared" ref="C86:AA86" si="19">C71</f>
        <v>435370465</v>
      </c>
      <c r="D86" s="205">
        <f t="shared" si="19"/>
        <v>0</v>
      </c>
      <c r="E86" s="57">
        <f t="shared" si="19"/>
        <v>3925623</v>
      </c>
      <c r="F86" s="205">
        <f t="shared" si="19"/>
        <v>37389</v>
      </c>
      <c r="G86" s="57">
        <f t="shared" si="19"/>
        <v>13355099</v>
      </c>
      <c r="H86" s="205">
        <f t="shared" si="19"/>
        <v>66139528</v>
      </c>
      <c r="I86" s="57">
        <f t="shared" si="19"/>
        <v>65806279</v>
      </c>
      <c r="J86" s="205">
        <f t="shared" si="19"/>
        <v>0</v>
      </c>
      <c r="K86" s="57">
        <f t="shared" si="19"/>
        <v>42495345</v>
      </c>
      <c r="L86" s="205">
        <f t="shared" si="19"/>
        <v>43337375</v>
      </c>
      <c r="M86" s="57">
        <f t="shared" si="19"/>
        <v>0</v>
      </c>
      <c r="N86" s="205">
        <f t="shared" si="19"/>
        <v>7372082</v>
      </c>
      <c r="O86" s="57">
        <f t="shared" si="19"/>
        <v>3679679</v>
      </c>
      <c r="P86" s="205">
        <f t="shared" si="19"/>
        <v>109473</v>
      </c>
      <c r="Q86" s="57">
        <f t="shared" si="19"/>
        <v>28511262</v>
      </c>
      <c r="R86" s="205">
        <f t="shared" si="19"/>
        <v>2448612</v>
      </c>
      <c r="S86" s="57">
        <f t="shared" si="19"/>
        <v>0</v>
      </c>
      <c r="T86" s="205">
        <f t="shared" si="19"/>
        <v>23566183</v>
      </c>
      <c r="U86" s="57">
        <f t="shared" si="19"/>
        <v>42460092</v>
      </c>
      <c r="V86" s="205">
        <f t="shared" si="19"/>
        <v>0</v>
      </c>
      <c r="W86" s="57">
        <f t="shared" si="19"/>
        <v>19759891</v>
      </c>
      <c r="X86" s="205">
        <f t="shared" si="19"/>
        <v>2278</v>
      </c>
      <c r="Y86" s="57">
        <f t="shared" si="19"/>
        <v>1524119</v>
      </c>
      <c r="Z86" s="205">
        <f t="shared" si="19"/>
        <v>45372449</v>
      </c>
      <c r="AA86" s="57">
        <f t="shared" si="19"/>
        <v>25467707</v>
      </c>
    </row>
    <row r="87" spans="1:27" s="3" customFormat="1" x14ac:dyDescent="0.2">
      <c r="A87" s="2" t="s">
        <v>107</v>
      </c>
      <c r="B87" s="56" t="s">
        <v>123</v>
      </c>
      <c r="C87" s="134">
        <f t="shared" ref="C87:AA87" si="20">C77</f>
        <v>0</v>
      </c>
      <c r="D87" s="208">
        <f t="shared" si="20"/>
        <v>0</v>
      </c>
      <c r="E87" s="59">
        <f t="shared" si="20"/>
        <v>0</v>
      </c>
      <c r="F87" s="208">
        <f t="shared" si="20"/>
        <v>0</v>
      </c>
      <c r="G87" s="59">
        <f t="shared" si="20"/>
        <v>0</v>
      </c>
      <c r="H87" s="208">
        <f t="shared" si="20"/>
        <v>0</v>
      </c>
      <c r="I87" s="59">
        <f t="shared" si="20"/>
        <v>0</v>
      </c>
      <c r="J87" s="208">
        <f t="shared" si="20"/>
        <v>0</v>
      </c>
      <c r="K87" s="59">
        <f t="shared" si="20"/>
        <v>0</v>
      </c>
      <c r="L87" s="208">
        <f t="shared" si="20"/>
        <v>0</v>
      </c>
      <c r="M87" s="59">
        <f t="shared" si="20"/>
        <v>0</v>
      </c>
      <c r="N87" s="208">
        <f t="shared" si="20"/>
        <v>0</v>
      </c>
      <c r="O87" s="59">
        <f t="shared" si="20"/>
        <v>0</v>
      </c>
      <c r="P87" s="208">
        <f t="shared" si="20"/>
        <v>0</v>
      </c>
      <c r="Q87" s="59">
        <f t="shared" si="20"/>
        <v>0</v>
      </c>
      <c r="R87" s="208">
        <f t="shared" si="20"/>
        <v>0</v>
      </c>
      <c r="S87" s="59">
        <f t="shared" si="20"/>
        <v>0</v>
      </c>
      <c r="T87" s="208">
        <f t="shared" si="20"/>
        <v>0</v>
      </c>
      <c r="U87" s="59">
        <f t="shared" si="20"/>
        <v>0</v>
      </c>
      <c r="V87" s="208">
        <f t="shared" si="20"/>
        <v>0</v>
      </c>
      <c r="W87" s="59">
        <f t="shared" si="20"/>
        <v>0</v>
      </c>
      <c r="X87" s="208">
        <f t="shared" si="20"/>
        <v>0</v>
      </c>
      <c r="Y87" s="59">
        <f t="shared" si="20"/>
        <v>0</v>
      </c>
      <c r="Z87" s="208">
        <f t="shared" si="20"/>
        <v>0</v>
      </c>
      <c r="AA87" s="59">
        <f t="shared" si="20"/>
        <v>0</v>
      </c>
    </row>
    <row r="88" spans="1:27" ht="13.5" thickBot="1" x14ac:dyDescent="0.25">
      <c r="A88" s="2" t="s">
        <v>108</v>
      </c>
      <c r="B88" s="46" t="s">
        <v>236</v>
      </c>
      <c r="C88" s="71">
        <f>SUM(D88:CA88)</f>
        <v>112363908</v>
      </c>
      <c r="D88" s="66">
        <f t="shared" ref="D88:AA88" si="21">D85-D86-D87</f>
        <v>3757249</v>
      </c>
      <c r="E88" s="66">
        <f t="shared" si="21"/>
        <v>-3173244</v>
      </c>
      <c r="F88" s="66">
        <f t="shared" si="21"/>
        <v>-37389</v>
      </c>
      <c r="G88" s="66">
        <f t="shared" si="21"/>
        <v>51145044</v>
      </c>
      <c r="H88" s="66">
        <f t="shared" si="21"/>
        <v>33330633</v>
      </c>
      <c r="I88" s="66">
        <f t="shared" si="21"/>
        <v>-48921620</v>
      </c>
      <c r="J88" s="66">
        <f t="shared" si="21"/>
        <v>43532339</v>
      </c>
      <c r="K88" s="66">
        <f t="shared" si="21"/>
        <v>34197873</v>
      </c>
      <c r="L88" s="66">
        <f t="shared" si="21"/>
        <v>-43337375</v>
      </c>
      <c r="M88" s="66">
        <f t="shared" si="21"/>
        <v>7585687</v>
      </c>
      <c r="N88" s="66">
        <f t="shared" si="21"/>
        <v>-892615</v>
      </c>
      <c r="O88" s="66">
        <f t="shared" si="21"/>
        <v>-3679679</v>
      </c>
      <c r="P88" s="66">
        <f t="shared" si="21"/>
        <v>25749218</v>
      </c>
      <c r="Q88" s="66">
        <f t="shared" si="21"/>
        <v>-18859701</v>
      </c>
      <c r="R88" s="66">
        <f t="shared" si="21"/>
        <v>-2448612</v>
      </c>
      <c r="S88" s="66">
        <f t="shared" si="21"/>
        <v>23126165</v>
      </c>
      <c r="T88" s="66">
        <f t="shared" si="21"/>
        <v>39402512</v>
      </c>
      <c r="U88" s="66">
        <f t="shared" si="21"/>
        <v>-42460092</v>
      </c>
      <c r="V88" s="66">
        <f t="shared" si="21"/>
        <v>19857676</v>
      </c>
      <c r="W88" s="66">
        <f t="shared" si="21"/>
        <v>-19759891</v>
      </c>
      <c r="X88" s="66">
        <f t="shared" si="21"/>
        <v>-2278</v>
      </c>
      <c r="Y88" s="66">
        <f t="shared" si="21"/>
        <v>43737518</v>
      </c>
      <c r="Z88" s="66">
        <f t="shared" si="21"/>
        <v>-5482205</v>
      </c>
      <c r="AA88" s="66">
        <f t="shared" si="21"/>
        <v>-24003305</v>
      </c>
    </row>
    <row r="89" spans="1:27" s="3" customFormat="1" x14ac:dyDescent="0.2">
      <c r="A89" s="2"/>
      <c r="B89" s="52"/>
      <c r="C89" s="84"/>
      <c r="D89" s="9"/>
      <c r="E89" s="9"/>
      <c r="F89" s="9"/>
      <c r="G89" s="9"/>
      <c r="H89" s="9"/>
      <c r="I89" s="9"/>
      <c r="J89" s="9"/>
      <c r="K89" s="9"/>
      <c r="L89" s="9"/>
      <c r="M89" s="9"/>
      <c r="N89" s="9"/>
      <c r="O89" s="9"/>
      <c r="P89" s="9"/>
      <c r="Q89" s="9"/>
      <c r="R89" s="9"/>
      <c r="S89" s="9"/>
      <c r="T89" s="9"/>
      <c r="U89" s="9"/>
      <c r="V89" s="9"/>
      <c r="W89" s="9"/>
      <c r="X89" s="9"/>
      <c r="Y89" s="9"/>
      <c r="Z89" s="9"/>
      <c r="AA89" s="9"/>
    </row>
    <row r="90" spans="1:27" ht="15.75" x14ac:dyDescent="0.2">
      <c r="A90" s="218"/>
      <c r="B90" s="44" t="s">
        <v>237</v>
      </c>
      <c r="C90" s="102"/>
      <c r="D90" s="7"/>
      <c r="E90" s="7"/>
      <c r="F90" s="7"/>
      <c r="G90" s="7"/>
      <c r="H90" s="7"/>
      <c r="I90" s="7"/>
      <c r="J90" s="7"/>
      <c r="K90" s="7"/>
      <c r="L90" s="7"/>
      <c r="M90" s="7"/>
      <c r="N90" s="7"/>
      <c r="O90" s="7"/>
      <c r="P90" s="7"/>
      <c r="Q90" s="7"/>
      <c r="R90" s="7"/>
      <c r="S90" s="7"/>
      <c r="T90" s="7"/>
      <c r="U90" s="7"/>
      <c r="V90" s="7"/>
      <c r="W90" s="7"/>
      <c r="X90" s="7"/>
      <c r="Y90" s="7"/>
      <c r="Z90" s="7"/>
      <c r="AA90" s="7"/>
    </row>
    <row r="91" spans="1:27" s="19" customFormat="1" ht="15.75" x14ac:dyDescent="0.2">
      <c r="A91" s="78"/>
      <c r="B91" s="109"/>
      <c r="C91" s="88"/>
      <c r="D91" s="89"/>
      <c r="E91" s="89"/>
      <c r="F91" s="89"/>
      <c r="G91" s="89"/>
      <c r="H91" s="89"/>
      <c r="I91" s="89"/>
      <c r="J91" s="89"/>
      <c r="K91" s="89"/>
      <c r="L91" s="89"/>
      <c r="M91" s="89"/>
      <c r="N91" s="89"/>
      <c r="O91" s="89"/>
      <c r="P91" s="89"/>
      <c r="Q91" s="89"/>
      <c r="R91" s="89"/>
      <c r="S91" s="89"/>
      <c r="T91" s="89"/>
      <c r="U91" s="89"/>
      <c r="V91" s="89"/>
      <c r="W91" s="89"/>
      <c r="X91" s="89"/>
      <c r="Y91" s="89"/>
      <c r="Z91" s="89"/>
      <c r="AA91" s="89"/>
    </row>
    <row r="92" spans="1:27" ht="16.5" thickBot="1" x14ac:dyDescent="0.25">
      <c r="A92" s="78" t="s">
        <v>27</v>
      </c>
      <c r="B92" s="110" t="s">
        <v>238</v>
      </c>
      <c r="C92" s="88"/>
      <c r="D92" s="89"/>
      <c r="E92" s="89"/>
      <c r="F92" s="89"/>
      <c r="G92" s="89"/>
      <c r="H92" s="89"/>
      <c r="I92" s="89"/>
      <c r="J92" s="89"/>
      <c r="K92" s="89"/>
      <c r="L92" s="89"/>
      <c r="M92" s="89"/>
      <c r="N92" s="89"/>
      <c r="O92" s="89"/>
      <c r="P92" s="89"/>
      <c r="Q92" s="89"/>
      <c r="R92" s="89"/>
      <c r="S92" s="89"/>
      <c r="T92" s="89"/>
      <c r="U92" s="89"/>
      <c r="V92" s="89"/>
      <c r="W92" s="89"/>
      <c r="X92" s="89"/>
      <c r="Y92" s="89"/>
      <c r="Z92" s="89"/>
      <c r="AA92" s="89"/>
    </row>
    <row r="93" spans="1:27" x14ac:dyDescent="0.2">
      <c r="A93" s="55"/>
      <c r="B93" s="111" t="s">
        <v>162</v>
      </c>
      <c r="C93" s="112" t="s">
        <v>28</v>
      </c>
      <c r="D93" s="203" t="s">
        <v>128</v>
      </c>
      <c r="E93" s="140" t="s">
        <v>129</v>
      </c>
      <c r="F93" s="203" t="s">
        <v>130</v>
      </c>
      <c r="G93" s="140" t="s">
        <v>131</v>
      </c>
      <c r="H93" s="203" t="s">
        <v>130</v>
      </c>
      <c r="I93" s="140" t="s">
        <v>131</v>
      </c>
      <c r="J93" s="203" t="s">
        <v>128</v>
      </c>
      <c r="K93" s="140" t="s">
        <v>129</v>
      </c>
      <c r="L93" s="203" t="s">
        <v>130</v>
      </c>
      <c r="M93" s="140" t="s">
        <v>131</v>
      </c>
      <c r="N93" s="203" t="s">
        <v>130</v>
      </c>
      <c r="O93" s="140" t="s">
        <v>131</v>
      </c>
      <c r="P93" s="203" t="s">
        <v>128</v>
      </c>
      <c r="Q93" s="140" t="s">
        <v>129</v>
      </c>
      <c r="R93" s="203" t="s">
        <v>130</v>
      </c>
      <c r="S93" s="140" t="s">
        <v>131</v>
      </c>
      <c r="T93" s="203" t="s">
        <v>130</v>
      </c>
      <c r="U93" s="140" t="s">
        <v>131</v>
      </c>
      <c r="V93" s="203" t="s">
        <v>128</v>
      </c>
      <c r="W93" s="140" t="s">
        <v>129</v>
      </c>
      <c r="X93" s="203" t="s">
        <v>130</v>
      </c>
      <c r="Y93" s="140" t="s">
        <v>131</v>
      </c>
      <c r="Z93" s="203" t="s">
        <v>130</v>
      </c>
      <c r="AA93" s="140" t="s">
        <v>131</v>
      </c>
    </row>
    <row r="94" spans="1:27" ht="25.5" x14ac:dyDescent="0.2">
      <c r="A94" s="2" t="s">
        <v>41</v>
      </c>
      <c r="B94" s="56" t="s">
        <v>163</v>
      </c>
      <c r="C94" s="85" t="s">
        <v>31</v>
      </c>
      <c r="D94" s="204" t="str">
        <f t="shared" ref="D94:AA94" si="22">D10</f>
        <v>General</v>
      </c>
      <c r="E94" s="47" t="str">
        <f t="shared" si="22"/>
        <v>Other</v>
      </c>
      <c r="F94" s="204" t="str">
        <f t="shared" si="22"/>
        <v>Federal</v>
      </c>
      <c r="G94" s="47" t="str">
        <f t="shared" si="22"/>
        <v>General</v>
      </c>
      <c r="H94" s="204" t="str">
        <f t="shared" si="22"/>
        <v>Other</v>
      </c>
      <c r="I94" s="47" t="str">
        <f t="shared" si="22"/>
        <v>Federal</v>
      </c>
      <c r="J94" s="204" t="str">
        <f t="shared" si="22"/>
        <v>General</v>
      </c>
      <c r="K94" s="47" t="str">
        <f t="shared" si="22"/>
        <v>Other</v>
      </c>
      <c r="L94" s="204" t="str">
        <f t="shared" si="22"/>
        <v>Federal</v>
      </c>
      <c r="M94" s="47" t="str">
        <f t="shared" si="22"/>
        <v>General</v>
      </c>
      <c r="N94" s="204" t="str">
        <f t="shared" si="22"/>
        <v>Other</v>
      </c>
      <c r="O94" s="47" t="str">
        <f t="shared" si="22"/>
        <v>Federal</v>
      </c>
      <c r="P94" s="204" t="str">
        <f t="shared" si="22"/>
        <v>General</v>
      </c>
      <c r="Q94" s="47" t="str">
        <f t="shared" si="22"/>
        <v>Other</v>
      </c>
      <c r="R94" s="204" t="str">
        <f t="shared" si="22"/>
        <v>Federal</v>
      </c>
      <c r="S94" s="47" t="str">
        <f t="shared" si="22"/>
        <v>General</v>
      </c>
      <c r="T94" s="204" t="str">
        <f t="shared" si="22"/>
        <v>Other</v>
      </c>
      <c r="U94" s="47" t="str">
        <f t="shared" si="22"/>
        <v>Federal</v>
      </c>
      <c r="V94" s="204" t="str">
        <f t="shared" si="22"/>
        <v>General</v>
      </c>
      <c r="W94" s="47" t="str">
        <f t="shared" si="22"/>
        <v>Other</v>
      </c>
      <c r="X94" s="204" t="str">
        <f t="shared" si="22"/>
        <v>Federal</v>
      </c>
      <c r="Y94" s="47" t="str">
        <f t="shared" si="22"/>
        <v>General</v>
      </c>
      <c r="Z94" s="204" t="str">
        <f t="shared" si="22"/>
        <v>Other</v>
      </c>
      <c r="AA94" s="47" t="str">
        <f t="shared" si="22"/>
        <v>Federal</v>
      </c>
    </row>
    <row r="95" spans="1:27" x14ac:dyDescent="0.2">
      <c r="A95" s="2" t="s">
        <v>42</v>
      </c>
      <c r="B95" s="56" t="s">
        <v>24</v>
      </c>
      <c r="C95" s="85" t="s">
        <v>31</v>
      </c>
      <c r="D95" s="204" t="str">
        <f t="shared" ref="D95:AA95" si="23">D11</f>
        <v>Recurring</v>
      </c>
      <c r="E95" s="47" t="str">
        <f t="shared" si="23"/>
        <v>Recurring</v>
      </c>
      <c r="F95" s="204" t="str">
        <f t="shared" si="23"/>
        <v>Recurring</v>
      </c>
      <c r="G95" s="47" t="str">
        <f t="shared" si="23"/>
        <v>Recurring</v>
      </c>
      <c r="H95" s="204" t="str">
        <f t="shared" si="23"/>
        <v>Recurring</v>
      </c>
      <c r="I95" s="47" t="str">
        <f t="shared" si="23"/>
        <v>Recurring</v>
      </c>
      <c r="J95" s="204" t="str">
        <f t="shared" si="23"/>
        <v>Recurring</v>
      </c>
      <c r="K95" s="47" t="str">
        <f t="shared" si="23"/>
        <v>Recurring</v>
      </c>
      <c r="L95" s="204" t="str">
        <f t="shared" si="23"/>
        <v>Recurring</v>
      </c>
      <c r="M95" s="47" t="str">
        <f t="shared" si="23"/>
        <v>Recurring</v>
      </c>
      <c r="N95" s="204" t="str">
        <f t="shared" si="23"/>
        <v>Recurring</v>
      </c>
      <c r="O95" s="47" t="str">
        <f t="shared" si="23"/>
        <v>Recurring</v>
      </c>
      <c r="P95" s="204" t="str">
        <f t="shared" si="23"/>
        <v>Recurring</v>
      </c>
      <c r="Q95" s="47" t="str">
        <f t="shared" si="23"/>
        <v>Recurring</v>
      </c>
      <c r="R95" s="204" t="str">
        <f t="shared" si="23"/>
        <v>Recurring</v>
      </c>
      <c r="S95" s="47" t="str">
        <f t="shared" si="23"/>
        <v>Recurring</v>
      </c>
      <c r="T95" s="204" t="str">
        <f t="shared" si="23"/>
        <v>Recurring</v>
      </c>
      <c r="U95" s="47" t="str">
        <f t="shared" si="23"/>
        <v>Recurring</v>
      </c>
      <c r="V95" s="204" t="str">
        <f t="shared" si="23"/>
        <v>Recurring</v>
      </c>
      <c r="W95" s="47" t="str">
        <f t="shared" si="23"/>
        <v>Recurring</v>
      </c>
      <c r="X95" s="204" t="str">
        <f t="shared" si="23"/>
        <v>Recurring</v>
      </c>
      <c r="Y95" s="47" t="str">
        <f t="shared" si="23"/>
        <v>Recurring</v>
      </c>
      <c r="Z95" s="204" t="str">
        <f t="shared" si="23"/>
        <v>Recurring</v>
      </c>
      <c r="AA95" s="47" t="str">
        <f t="shared" si="23"/>
        <v>Recurring</v>
      </c>
    </row>
    <row r="96" spans="1:27" x14ac:dyDescent="0.2">
      <c r="A96" s="2" t="s">
        <v>43</v>
      </c>
      <c r="B96" s="56" t="s">
        <v>39</v>
      </c>
      <c r="C96" s="85" t="s">
        <v>31</v>
      </c>
      <c r="D96" s="204" t="str">
        <f t="shared" ref="D96:AA96" si="24">D12</f>
        <v>State</v>
      </c>
      <c r="E96" s="47" t="str">
        <f t="shared" si="24"/>
        <v>Other</v>
      </c>
      <c r="F96" s="204" t="str">
        <f t="shared" si="24"/>
        <v>Federal</v>
      </c>
      <c r="G96" s="47" t="str">
        <f t="shared" si="24"/>
        <v>State</v>
      </c>
      <c r="H96" s="204" t="str">
        <f t="shared" si="24"/>
        <v>Other</v>
      </c>
      <c r="I96" s="47" t="str">
        <f t="shared" si="24"/>
        <v>Federal</v>
      </c>
      <c r="J96" s="204" t="str">
        <f t="shared" si="24"/>
        <v>State</v>
      </c>
      <c r="K96" s="47" t="str">
        <f t="shared" si="24"/>
        <v>Other</v>
      </c>
      <c r="L96" s="204" t="str">
        <f t="shared" si="24"/>
        <v>Federal</v>
      </c>
      <c r="M96" s="47" t="str">
        <f t="shared" si="24"/>
        <v>State</v>
      </c>
      <c r="N96" s="204" t="str">
        <f t="shared" si="24"/>
        <v>Other</v>
      </c>
      <c r="O96" s="47" t="str">
        <f t="shared" si="24"/>
        <v>Federal</v>
      </c>
      <c r="P96" s="204" t="str">
        <f t="shared" si="24"/>
        <v>State</v>
      </c>
      <c r="Q96" s="47" t="str">
        <f t="shared" si="24"/>
        <v>Other</v>
      </c>
      <c r="R96" s="204" t="str">
        <f t="shared" si="24"/>
        <v>Federal</v>
      </c>
      <c r="S96" s="47" t="str">
        <f t="shared" si="24"/>
        <v>State</v>
      </c>
      <c r="T96" s="204" t="str">
        <f t="shared" si="24"/>
        <v>Other</v>
      </c>
      <c r="U96" s="47" t="str">
        <f t="shared" si="24"/>
        <v>Federal</v>
      </c>
      <c r="V96" s="204" t="str">
        <f t="shared" si="24"/>
        <v>State</v>
      </c>
      <c r="W96" s="47" t="str">
        <f t="shared" si="24"/>
        <v>Other</v>
      </c>
      <c r="X96" s="204" t="str">
        <f t="shared" si="24"/>
        <v>Federal</v>
      </c>
      <c r="Y96" s="47" t="str">
        <f t="shared" si="24"/>
        <v>State</v>
      </c>
      <c r="Z96" s="204" t="str">
        <f t="shared" si="24"/>
        <v>Other</v>
      </c>
      <c r="AA96" s="47" t="str">
        <f t="shared" si="24"/>
        <v>Federal</v>
      </c>
    </row>
    <row r="97" spans="1:27" s="19" customFormat="1" ht="25.5" x14ac:dyDescent="0.2">
      <c r="A97" s="108" t="s">
        <v>166</v>
      </c>
      <c r="B97" s="56" t="s">
        <v>139</v>
      </c>
      <c r="C97" s="85" t="s">
        <v>31</v>
      </c>
      <c r="D97" s="204" t="str">
        <f t="shared" ref="D97:AA97" si="25">D13</f>
        <v>General Administration</v>
      </c>
      <c r="E97" s="47" t="str">
        <f t="shared" si="25"/>
        <v>General  Administration</v>
      </c>
      <c r="F97" s="204" t="str">
        <f t="shared" si="25"/>
        <v>General Administration</v>
      </c>
      <c r="G97" s="47" t="str">
        <f t="shared" si="25"/>
        <v>Community Mental Health</v>
      </c>
      <c r="H97" s="204" t="str">
        <f t="shared" si="25"/>
        <v>Community Mental Health</v>
      </c>
      <c r="I97" s="47" t="str">
        <f t="shared" si="25"/>
        <v>Community Mental Health</v>
      </c>
      <c r="J97" s="204" t="str">
        <f t="shared" si="25"/>
        <v>Inpatient Mental Health</v>
      </c>
      <c r="K97" s="47" t="str">
        <f t="shared" si="25"/>
        <v>Inpatient Mental Health</v>
      </c>
      <c r="L97" s="204" t="str">
        <f t="shared" si="25"/>
        <v>Inpatient Mental Health</v>
      </c>
      <c r="M97" s="47" t="str">
        <f t="shared" si="25"/>
        <v>Addictions</v>
      </c>
      <c r="N97" s="204" t="str">
        <f t="shared" si="25"/>
        <v>Addictions</v>
      </c>
      <c r="O97" s="47" t="str">
        <f t="shared" si="25"/>
        <v>Addictions</v>
      </c>
      <c r="P97" s="204" t="str">
        <f t="shared" si="25"/>
        <v>Clinical &amp; Support Services</v>
      </c>
      <c r="Q97" s="47" t="str">
        <f t="shared" si="25"/>
        <v>Clinical &amp; Support Services</v>
      </c>
      <c r="R97" s="204" t="str">
        <f t="shared" si="25"/>
        <v>Clinical &amp; Support Services</v>
      </c>
      <c r="S97" s="47" t="str">
        <f t="shared" si="25"/>
        <v>Long-Term Care</v>
      </c>
      <c r="T97" s="204" t="str">
        <f t="shared" si="25"/>
        <v>Long-Term Care</v>
      </c>
      <c r="U97" s="47" t="str">
        <f t="shared" si="25"/>
        <v>Long-Term Care</v>
      </c>
      <c r="V97" s="204" t="str">
        <f t="shared" si="25"/>
        <v>Sexual Predator Treatment Program</v>
      </c>
      <c r="W97" s="47" t="str">
        <f t="shared" si="25"/>
        <v>Sexual Predator Treatment Program</v>
      </c>
      <c r="X97" s="204" t="str">
        <f t="shared" si="25"/>
        <v>Sexual Predator Treatment Program</v>
      </c>
      <c r="Y97" s="47" t="str">
        <f t="shared" si="25"/>
        <v>Employee Benefits</v>
      </c>
      <c r="Z97" s="204" t="str">
        <f t="shared" si="25"/>
        <v>Employee Benefits</v>
      </c>
      <c r="AA97" s="47" t="str">
        <f t="shared" si="25"/>
        <v>Employee Benefits</v>
      </c>
    </row>
    <row r="98" spans="1:27" s="19" customFormat="1" ht="25.5" x14ac:dyDescent="0.2">
      <c r="A98" s="108" t="s">
        <v>167</v>
      </c>
      <c r="B98" s="56" t="s">
        <v>140</v>
      </c>
      <c r="C98" s="85" t="s">
        <v>31</v>
      </c>
      <c r="D98" s="204" t="str">
        <f t="shared" ref="D98:AA98" si="26">D14</f>
        <v>Received from state or set federal match</v>
      </c>
      <c r="E98" s="47" t="str">
        <f t="shared" si="26"/>
        <v>Generated by agency</v>
      </c>
      <c r="F98" s="204" t="str">
        <f t="shared" si="26"/>
        <v>Generated by agency</v>
      </c>
      <c r="G98" s="47" t="str">
        <f t="shared" si="26"/>
        <v>Received from state or set federal match</v>
      </c>
      <c r="H98" s="204" t="str">
        <f t="shared" si="26"/>
        <v>Generated by agency</v>
      </c>
      <c r="I98" s="47" t="str">
        <f t="shared" si="26"/>
        <v>Generated by agency</v>
      </c>
      <c r="J98" s="204" t="str">
        <f t="shared" si="26"/>
        <v>Received from state or set federal match</v>
      </c>
      <c r="K98" s="47" t="str">
        <f t="shared" si="26"/>
        <v>Generated by agency</v>
      </c>
      <c r="L98" s="204" t="str">
        <f t="shared" si="26"/>
        <v>Generated by agency</v>
      </c>
      <c r="M98" s="47" t="str">
        <f t="shared" si="26"/>
        <v>Received from state or set federal match</v>
      </c>
      <c r="N98" s="204" t="str">
        <f t="shared" si="26"/>
        <v>Generated by agency</v>
      </c>
      <c r="O98" s="47" t="str">
        <f t="shared" si="26"/>
        <v>Generated by agency</v>
      </c>
      <c r="P98" s="204" t="str">
        <f t="shared" si="26"/>
        <v>Received from state or set federal match</v>
      </c>
      <c r="Q98" s="47" t="str">
        <f t="shared" si="26"/>
        <v>Generated by agency</v>
      </c>
      <c r="R98" s="204" t="str">
        <f t="shared" si="26"/>
        <v>Generated by agency</v>
      </c>
      <c r="S98" s="47" t="str">
        <f t="shared" si="26"/>
        <v>Received from state or set federal match</v>
      </c>
      <c r="T98" s="204" t="str">
        <f t="shared" si="26"/>
        <v>Generated by agency</v>
      </c>
      <c r="U98" s="47" t="str">
        <f t="shared" si="26"/>
        <v>Generated by agency</v>
      </c>
      <c r="V98" s="204" t="str">
        <f t="shared" si="26"/>
        <v>Received from state or set federal match</v>
      </c>
      <c r="W98" s="47" t="str">
        <f t="shared" si="26"/>
        <v>Generated by agency</v>
      </c>
      <c r="X98" s="204" t="str">
        <f t="shared" si="26"/>
        <v>Generated by agency</v>
      </c>
      <c r="Y98" s="47" t="str">
        <f t="shared" si="26"/>
        <v>Received from state or set federal match</v>
      </c>
      <c r="Z98" s="204" t="str">
        <f t="shared" si="26"/>
        <v>Generated by agency</v>
      </c>
      <c r="AA98" s="47" t="str">
        <f t="shared" si="26"/>
        <v>Generated by agency</v>
      </c>
    </row>
    <row r="99" spans="1:27" s="19" customFormat="1" x14ac:dyDescent="0.2">
      <c r="A99" s="108" t="s">
        <v>44</v>
      </c>
      <c r="B99" s="56" t="s">
        <v>141</v>
      </c>
      <c r="C99" s="85" t="s">
        <v>31</v>
      </c>
      <c r="D99" s="204" t="str">
        <f t="shared" ref="D99:AA99" si="27">D15</f>
        <v>Remain with agency</v>
      </c>
      <c r="E99" s="47" t="str">
        <f t="shared" si="27"/>
        <v>Remain with agency</v>
      </c>
      <c r="F99" s="204" t="str">
        <f t="shared" si="27"/>
        <v>Remain with agency</v>
      </c>
      <c r="G99" s="47" t="str">
        <f t="shared" si="27"/>
        <v>Remain with agency</v>
      </c>
      <c r="H99" s="204" t="str">
        <f t="shared" si="27"/>
        <v>Remain with agency</v>
      </c>
      <c r="I99" s="47" t="str">
        <f t="shared" si="27"/>
        <v>Remain with agency</v>
      </c>
      <c r="J99" s="204" t="str">
        <f t="shared" si="27"/>
        <v>Remain with agency</v>
      </c>
      <c r="K99" s="47" t="str">
        <f t="shared" si="27"/>
        <v>Remain with agency</v>
      </c>
      <c r="L99" s="204" t="str">
        <f t="shared" si="27"/>
        <v>Remain with agency</v>
      </c>
      <c r="M99" s="47" t="str">
        <f t="shared" si="27"/>
        <v>Remain with agency</v>
      </c>
      <c r="N99" s="204" t="str">
        <f t="shared" si="27"/>
        <v>Remain with agency</v>
      </c>
      <c r="O99" s="47" t="str">
        <f t="shared" si="27"/>
        <v>Remain with agency</v>
      </c>
      <c r="P99" s="204" t="str">
        <f t="shared" si="27"/>
        <v>Remain with agency</v>
      </c>
      <c r="Q99" s="47" t="str">
        <f t="shared" si="27"/>
        <v>Remain with agency</v>
      </c>
      <c r="R99" s="204" t="str">
        <f t="shared" si="27"/>
        <v>Remain with agency</v>
      </c>
      <c r="S99" s="47" t="str">
        <f t="shared" si="27"/>
        <v>Remain with agency</v>
      </c>
      <c r="T99" s="204" t="str">
        <f t="shared" si="27"/>
        <v>Remain with agency</v>
      </c>
      <c r="U99" s="47" t="str">
        <f t="shared" si="27"/>
        <v>Remain with agency</v>
      </c>
      <c r="V99" s="204" t="str">
        <f t="shared" si="27"/>
        <v>Remain with agency</v>
      </c>
      <c r="W99" s="47" t="str">
        <f t="shared" si="27"/>
        <v>Remain with agency</v>
      </c>
      <c r="X99" s="204" t="str">
        <f t="shared" si="27"/>
        <v>Remain with agency</v>
      </c>
      <c r="Y99" s="47" t="str">
        <f t="shared" si="27"/>
        <v>Remain with agency</v>
      </c>
      <c r="Z99" s="204" t="str">
        <f t="shared" si="27"/>
        <v>Remain with agency</v>
      </c>
      <c r="AA99" s="47" t="str">
        <f t="shared" si="27"/>
        <v>Remain with agency</v>
      </c>
    </row>
    <row r="100" spans="1:27" x14ac:dyDescent="0.2">
      <c r="A100" s="2"/>
      <c r="B100" s="56"/>
      <c r="C100" s="85"/>
      <c r="D100" s="47"/>
      <c r="E100" s="47"/>
      <c r="F100" s="47"/>
      <c r="G100" s="47"/>
      <c r="H100" s="47"/>
      <c r="I100" s="47"/>
      <c r="J100" s="47"/>
      <c r="K100" s="47"/>
      <c r="L100" s="47"/>
      <c r="M100" s="47"/>
      <c r="N100" s="47"/>
      <c r="O100" s="47"/>
      <c r="P100" s="47"/>
      <c r="Q100" s="47"/>
      <c r="R100" s="47"/>
      <c r="S100" s="47"/>
      <c r="T100" s="47"/>
      <c r="U100" s="47"/>
      <c r="V100" s="47"/>
      <c r="W100" s="47"/>
      <c r="X100" s="47"/>
      <c r="Y100" s="47"/>
      <c r="Z100" s="47"/>
      <c r="AA100" s="47"/>
    </row>
    <row r="101" spans="1:27" x14ac:dyDescent="0.2">
      <c r="A101" s="2"/>
      <c r="B101" s="118" t="s">
        <v>161</v>
      </c>
      <c r="C101" s="116" t="s">
        <v>28</v>
      </c>
      <c r="D101" s="47"/>
      <c r="E101" s="47"/>
      <c r="F101" s="47"/>
      <c r="G101" s="47"/>
      <c r="H101" s="47"/>
      <c r="I101" s="47"/>
      <c r="J101" s="47"/>
      <c r="K101" s="47"/>
      <c r="L101" s="47"/>
      <c r="M101" s="47"/>
      <c r="N101" s="47"/>
      <c r="O101" s="47"/>
      <c r="P101" s="47"/>
      <c r="Q101" s="47"/>
      <c r="R101" s="47"/>
      <c r="S101" s="47"/>
      <c r="T101" s="47"/>
      <c r="U101" s="47"/>
      <c r="V101" s="47"/>
      <c r="W101" s="47"/>
      <c r="X101" s="47"/>
      <c r="Y101" s="47"/>
      <c r="Z101" s="47"/>
      <c r="AA101" s="47"/>
    </row>
    <row r="102" spans="1:27" s="19" customFormat="1" x14ac:dyDescent="0.2">
      <c r="A102" s="108" t="s">
        <v>45</v>
      </c>
      <c r="B102" s="117" t="s">
        <v>239</v>
      </c>
      <c r="C102" s="72">
        <f>SUM(D102:CA102)</f>
        <v>0</v>
      </c>
      <c r="D102" s="143">
        <v>0</v>
      </c>
      <c r="E102" s="143">
        <v>0</v>
      </c>
      <c r="F102" s="143">
        <v>0</v>
      </c>
      <c r="G102" s="143">
        <v>0</v>
      </c>
      <c r="H102" s="143">
        <v>0</v>
      </c>
      <c r="I102" s="143">
        <v>0</v>
      </c>
      <c r="J102" s="143">
        <v>0</v>
      </c>
      <c r="K102" s="143">
        <v>0</v>
      </c>
      <c r="L102" s="143">
        <v>0</v>
      </c>
      <c r="M102" s="143">
        <v>0</v>
      </c>
      <c r="N102" s="143">
        <v>0</v>
      </c>
      <c r="O102" s="143">
        <v>0</v>
      </c>
      <c r="P102" s="143">
        <v>0</v>
      </c>
      <c r="Q102" s="143">
        <v>0</v>
      </c>
      <c r="R102" s="143">
        <v>0</v>
      </c>
      <c r="S102" s="143">
        <v>0</v>
      </c>
      <c r="T102" s="143">
        <v>0</v>
      </c>
      <c r="U102" s="143">
        <v>0</v>
      </c>
      <c r="V102" s="143">
        <v>0</v>
      </c>
      <c r="W102" s="143">
        <v>0</v>
      </c>
      <c r="X102" s="143">
        <v>0</v>
      </c>
      <c r="Y102" s="143">
        <v>0</v>
      </c>
      <c r="Z102" s="143">
        <v>0</v>
      </c>
      <c r="AA102" s="143">
        <v>0</v>
      </c>
    </row>
    <row r="103" spans="1:27" s="19" customFormat="1" x14ac:dyDescent="0.2">
      <c r="A103" s="2"/>
      <c r="B103" s="56"/>
      <c r="C103" s="84"/>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row>
    <row r="104" spans="1:27" s="19" customFormat="1" x14ac:dyDescent="0.2">
      <c r="A104" s="2"/>
      <c r="B104" s="118" t="s">
        <v>164</v>
      </c>
      <c r="C104" s="116" t="s">
        <v>28</v>
      </c>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row>
    <row r="105" spans="1:27" s="19" customFormat="1" ht="29.25" customHeight="1" x14ac:dyDescent="0.2">
      <c r="A105" s="2" t="s">
        <v>46</v>
      </c>
      <c r="B105" s="56" t="s">
        <v>117</v>
      </c>
      <c r="C105" s="85" t="s">
        <v>31</v>
      </c>
      <c r="D105" s="204" t="str">
        <f t="shared" ref="D105:AA105" si="28">D21</f>
        <v>10010000, 10010006</v>
      </c>
      <c r="E105" s="47" t="str">
        <f t="shared" si="28"/>
        <v>37570001, 37640002</v>
      </c>
      <c r="F105" s="204" t="str">
        <f t="shared" si="28"/>
        <v>N/A</v>
      </c>
      <c r="G105" s="47" t="str">
        <f t="shared" si="28"/>
        <v>10010000, 10010001, 10010002, 10010003, 10010004, 10010005, 10010006, 10010022, 10010025</v>
      </c>
      <c r="H105" s="204" t="str">
        <f t="shared" si="28"/>
        <v>30370003, 30370004, 30370005, 30370009, 30370031, 30370040, 32830000, 34660000, 34660001, 34660002, 37570001, 37640000, 37640002, 37640003, 37790000, 60000003</v>
      </c>
      <c r="I105" s="47">
        <f t="shared" si="28"/>
        <v>50550000</v>
      </c>
      <c r="J105" s="204" t="str">
        <f t="shared" si="28"/>
        <v>10010000, 10010023</v>
      </c>
      <c r="K105" s="47" t="str">
        <f t="shared" si="28"/>
        <v>30370004, 37570000, 37570001, 37640000, 37640001,  37790000</v>
      </c>
      <c r="L105" s="204" t="str">
        <f t="shared" si="28"/>
        <v>N/A</v>
      </c>
      <c r="M105" s="47" t="str">
        <f t="shared" si="28"/>
        <v>10010000, 10010023</v>
      </c>
      <c r="N105" s="204" t="str">
        <f t="shared" si="28"/>
        <v>34670000, 37570001, 37790000</v>
      </c>
      <c r="O105" s="47" t="str">
        <f t="shared" si="28"/>
        <v>N/A</v>
      </c>
      <c r="P105" s="204">
        <f t="shared" si="28"/>
        <v>10010000</v>
      </c>
      <c r="Q105" s="47" t="str">
        <f t="shared" si="28"/>
        <v>30370003, 30370004, 30370031, 37570001, 37640002, 37790000, 60000001</v>
      </c>
      <c r="R105" s="204">
        <f t="shared" si="28"/>
        <v>50550000</v>
      </c>
      <c r="S105" s="47" t="str">
        <f t="shared" si="28"/>
        <v>10010000, 10010023</v>
      </c>
      <c r="T105" s="204" t="str">
        <f t="shared" si="28"/>
        <v>30370004, 37570001, 37570003, 37640000, 37790000</v>
      </c>
      <c r="U105" s="47" t="str">
        <f t="shared" si="28"/>
        <v>N/A</v>
      </c>
      <c r="V105" s="204">
        <f t="shared" si="28"/>
        <v>10010000</v>
      </c>
      <c r="W105" s="47">
        <f t="shared" si="28"/>
        <v>30370003</v>
      </c>
      <c r="X105" s="204" t="str">
        <f t="shared" si="28"/>
        <v>N/A</v>
      </c>
      <c r="Y105" s="47" t="str">
        <f t="shared" si="28"/>
        <v>10010000, 10010001, 10010003, 10010005, 10010006, 10010022, 10010025</v>
      </c>
      <c r="Z105" s="204" t="str">
        <f t="shared" si="28"/>
        <v>30370003, 30370005, 30370031, 32830000, 34660000, 34660001, 34660002, 34670000, 37570001, 37570003, 37640000, 37640001, 37640002, 37640003, 37790000</v>
      </c>
      <c r="AA105" s="47">
        <f t="shared" si="28"/>
        <v>50550000</v>
      </c>
    </row>
    <row r="106" spans="1:27" ht="216.75" x14ac:dyDescent="0.2">
      <c r="A106" s="2" t="s">
        <v>47</v>
      </c>
      <c r="B106" s="56" t="s">
        <v>118</v>
      </c>
      <c r="C106" s="85" t="s">
        <v>31</v>
      </c>
      <c r="D106" s="204" t="str">
        <f t="shared" ref="D106:AA106" si="29">D22</f>
        <v>General Fund, Rural Initiative Other</v>
      </c>
      <c r="E106" s="47" t="str">
        <f t="shared" si="29"/>
        <v>Institutional Revenue, Non-Recurring Medicaid</v>
      </c>
      <c r="F106" s="204" t="str">
        <f t="shared" si="29"/>
        <v>N/A</v>
      </c>
      <c r="G106" s="47" t="str">
        <f t="shared" si="29"/>
        <v>General Fund, Crisis Intervention, Community Housing, ACT Programs, Crisis Stabilization, Rural Initiative, Rural Initiative Other, Crisis Expansion, School Based Services</v>
      </c>
      <c r="H106" s="204" t="str">
        <f t="shared" si="29"/>
        <v>Ensor Trust, Donations Unrestricted, Donations Restricted, Pee Dee MHC, Special Deposits/Grants, NASHMPD, Special Programs, Operation of Clinics, County Appropriations, MCO Operations, Institutional Revenue, Medicaid Reimbursement, Non-Recurring Medicaid, Medicaid Cash Match, Patient Fee Account, Direct Patient Activities</v>
      </c>
      <c r="I106" s="47" t="str">
        <f t="shared" si="29"/>
        <v>Federal</v>
      </c>
      <c r="J106" s="204" t="str">
        <f t="shared" si="29"/>
        <v>General Fund, Uncompensated Patient Care</v>
      </c>
      <c r="K106" s="47" t="str">
        <f t="shared" si="29"/>
        <v>Donations Unrestricted, Operating Revenue, Institutional Revenue, Medicaid Reimbursement, Disproportionate Share, Patient Fee Account</v>
      </c>
      <c r="L106" s="204" t="str">
        <f t="shared" si="29"/>
        <v>N/A</v>
      </c>
      <c r="M106" s="47" t="str">
        <f t="shared" si="29"/>
        <v>General Fund, Uncompensated Patient Care</v>
      </c>
      <c r="N106" s="204" t="str">
        <f t="shared" si="29"/>
        <v>Drug Fines, Institutional Revenue, Patient Fee Account</v>
      </c>
      <c r="O106" s="47" t="str">
        <f t="shared" si="29"/>
        <v>N/A</v>
      </c>
      <c r="P106" s="204" t="str">
        <f t="shared" si="29"/>
        <v>General Fund</v>
      </c>
      <c r="Q106" s="47" t="str">
        <f t="shared" si="29"/>
        <v>Ensor Trust, Donations Unrestricted, Special Deposits/Grants, Institutional Revenue, Non-Recurring Medicaid, Patient Fee Account, Donations</v>
      </c>
      <c r="R106" s="204" t="str">
        <f t="shared" si="29"/>
        <v>Federal</v>
      </c>
      <c r="S106" s="47" t="str">
        <f t="shared" si="29"/>
        <v>General Fund, Uncompensated Patient Care</v>
      </c>
      <c r="T106" s="204" t="str">
        <f t="shared" si="29"/>
        <v>Donations Unrestricted, Institutional Revenue, Veterans Administration, Medicaid Reimbursement, Patient Fee Account</v>
      </c>
      <c r="U106" s="47" t="str">
        <f t="shared" si="29"/>
        <v>N/A</v>
      </c>
      <c r="V106" s="204" t="str">
        <f t="shared" si="29"/>
        <v>General Fund</v>
      </c>
      <c r="W106" s="47" t="str">
        <f t="shared" si="29"/>
        <v>Ensor Trust</v>
      </c>
      <c r="X106" s="204" t="str">
        <f t="shared" si="29"/>
        <v>N/A</v>
      </c>
      <c r="Y106" s="47" t="str">
        <f t="shared" si="29"/>
        <v>General Fund, Crisis Intervention, ACT Programs, Rural Initiative, Rural Initiative Other, Crisis Expansion, School Based Program</v>
      </c>
      <c r="Z106" s="204" t="str">
        <f t="shared" si="29"/>
        <v>Ensor Trust, Donations Restricted, Special Deposits/Grants, Special Programs, Operation of Clinics, County Appropriation, MCO Operations, Drug Fines, Institutional Revenue, Veterans Administration, Medicaid Reimbursement, Disproportionate Share, Non-Recurring Medicaid, Medicaid Cash Match, Patient Fee Account</v>
      </c>
      <c r="AA106" s="47" t="str">
        <f t="shared" si="29"/>
        <v>Federal Funds</v>
      </c>
    </row>
    <row r="107" spans="1:27" x14ac:dyDescent="0.2">
      <c r="A107" s="127"/>
      <c r="B107" s="56"/>
      <c r="C107" s="85"/>
      <c r="D107" s="47"/>
      <c r="E107" s="47"/>
      <c r="F107" s="47"/>
      <c r="G107" s="47"/>
      <c r="H107" s="47"/>
      <c r="I107" s="47"/>
      <c r="J107" s="47"/>
      <c r="K107" s="47"/>
      <c r="L107" s="47"/>
      <c r="M107" s="47"/>
      <c r="N107" s="47"/>
      <c r="O107" s="47"/>
      <c r="P107" s="47"/>
      <c r="Q107" s="47"/>
      <c r="R107" s="47"/>
      <c r="S107" s="47"/>
      <c r="T107" s="47"/>
      <c r="U107" s="47"/>
      <c r="V107" s="47"/>
      <c r="W107" s="47"/>
      <c r="X107" s="47"/>
      <c r="Y107" s="47"/>
      <c r="Z107" s="47"/>
      <c r="AA107" s="47"/>
    </row>
    <row r="108" spans="1:27" ht="25.5" x14ac:dyDescent="0.2">
      <c r="A108" s="2"/>
      <c r="B108" s="118" t="s">
        <v>142</v>
      </c>
      <c r="C108" s="116" t="s">
        <v>28</v>
      </c>
      <c r="D108" s="47"/>
      <c r="E108" s="47"/>
      <c r="F108" s="47"/>
      <c r="G108" s="47"/>
      <c r="H108" s="47"/>
      <c r="I108" s="47"/>
      <c r="J108" s="47"/>
      <c r="K108" s="47"/>
      <c r="L108" s="47"/>
      <c r="M108" s="47"/>
      <c r="N108" s="47"/>
      <c r="O108" s="47"/>
      <c r="P108" s="47"/>
      <c r="Q108" s="47"/>
      <c r="R108" s="47"/>
      <c r="S108" s="47"/>
      <c r="T108" s="47"/>
      <c r="U108" s="47"/>
      <c r="V108" s="47"/>
      <c r="W108" s="47"/>
      <c r="X108" s="47"/>
      <c r="Y108" s="47"/>
      <c r="Z108" s="47"/>
      <c r="AA108" s="47"/>
    </row>
    <row r="109" spans="1:27" x14ac:dyDescent="0.2">
      <c r="A109" s="2" t="s">
        <v>168</v>
      </c>
      <c r="B109" s="56" t="s">
        <v>240</v>
      </c>
      <c r="C109" s="61">
        <f>SUM(D109:CA109)</f>
        <v>49727407</v>
      </c>
      <c r="D109" s="206">
        <f>+D27</f>
        <v>0</v>
      </c>
      <c r="E109" s="77">
        <f>+E27</f>
        <v>40761</v>
      </c>
      <c r="F109" s="206">
        <f>+F27</f>
        <v>0</v>
      </c>
      <c r="G109" s="77">
        <f>+G27</f>
        <v>0</v>
      </c>
      <c r="H109" s="206">
        <f>+H27-15000000</f>
        <v>9014417</v>
      </c>
      <c r="I109" s="77">
        <f t="shared" ref="I109:AA109" si="30">+I27</f>
        <v>-729073</v>
      </c>
      <c r="J109" s="206">
        <f t="shared" si="30"/>
        <v>0</v>
      </c>
      <c r="K109" s="77">
        <f t="shared" si="30"/>
        <v>15867406</v>
      </c>
      <c r="L109" s="206">
        <f t="shared" si="30"/>
        <v>0</v>
      </c>
      <c r="M109" s="77">
        <f t="shared" si="30"/>
        <v>0</v>
      </c>
      <c r="N109" s="206">
        <f t="shared" si="30"/>
        <v>1096210</v>
      </c>
      <c r="O109" s="77">
        <f t="shared" si="30"/>
        <v>0</v>
      </c>
      <c r="P109" s="206">
        <f t="shared" si="30"/>
        <v>0</v>
      </c>
      <c r="Q109" s="77">
        <f t="shared" si="30"/>
        <v>922290</v>
      </c>
      <c r="R109" s="206">
        <f t="shared" si="30"/>
        <v>0</v>
      </c>
      <c r="S109" s="77">
        <f t="shared" si="30"/>
        <v>0</v>
      </c>
      <c r="T109" s="206">
        <f t="shared" si="30"/>
        <v>14663501</v>
      </c>
      <c r="U109" s="77">
        <f t="shared" si="30"/>
        <v>0</v>
      </c>
      <c r="V109" s="206">
        <f t="shared" si="30"/>
        <v>0</v>
      </c>
      <c r="W109" s="77">
        <f t="shared" si="30"/>
        <v>0</v>
      </c>
      <c r="X109" s="206">
        <f t="shared" si="30"/>
        <v>0</v>
      </c>
      <c r="Y109" s="77">
        <f t="shared" si="30"/>
        <v>0</v>
      </c>
      <c r="Z109" s="206">
        <f t="shared" si="30"/>
        <v>8944689</v>
      </c>
      <c r="AA109" s="77">
        <f t="shared" si="30"/>
        <v>-92794</v>
      </c>
    </row>
    <row r="110" spans="1:27" x14ac:dyDescent="0.2">
      <c r="A110" s="2" t="s">
        <v>169</v>
      </c>
      <c r="B110" s="120" t="s">
        <v>241</v>
      </c>
      <c r="C110" s="134">
        <f>SUM(D110:CA110)</f>
        <v>24974444</v>
      </c>
      <c r="D110" s="208">
        <v>0</v>
      </c>
      <c r="E110" s="148">
        <v>-22118</v>
      </c>
      <c r="F110" s="216">
        <v>0</v>
      </c>
      <c r="G110" s="148">
        <v>0</v>
      </c>
      <c r="H110" s="216">
        <v>8797756</v>
      </c>
      <c r="I110" s="148">
        <f>-754064</f>
        <v>-754064</v>
      </c>
      <c r="J110" s="208">
        <v>0</v>
      </c>
      <c r="K110" s="148">
        <v>5741374</v>
      </c>
      <c r="L110" s="216">
        <v>0</v>
      </c>
      <c r="M110" s="148">
        <v>0</v>
      </c>
      <c r="N110" s="216">
        <v>738543</v>
      </c>
      <c r="O110" s="148">
        <v>0</v>
      </c>
      <c r="P110" s="208">
        <v>0</v>
      </c>
      <c r="Q110" s="148">
        <f>298631+1136</f>
        <v>299767</v>
      </c>
      <c r="R110" s="216">
        <v>-12157</v>
      </c>
      <c r="S110" s="148">
        <v>0</v>
      </c>
      <c r="T110" s="216">
        <v>6507850</v>
      </c>
      <c r="U110" s="148">
        <v>0</v>
      </c>
      <c r="V110" s="208">
        <v>0</v>
      </c>
      <c r="W110" s="148">
        <v>0</v>
      </c>
      <c r="X110" s="216">
        <v>0</v>
      </c>
      <c r="Y110" s="148">
        <v>0</v>
      </c>
      <c r="Z110" s="216">
        <v>3753958</v>
      </c>
      <c r="AA110" s="148">
        <v>-76465</v>
      </c>
    </row>
    <row r="111" spans="1:27" ht="13.5" thickBot="1" x14ac:dyDescent="0.25">
      <c r="A111" s="2" t="s">
        <v>48</v>
      </c>
      <c r="B111" s="144" t="s">
        <v>242</v>
      </c>
      <c r="C111" s="73">
        <f>SUM(D111:CA111)</f>
        <v>74701851</v>
      </c>
      <c r="D111" s="209">
        <f t="shared" ref="D111:AA111" si="31">+D109+D110</f>
        <v>0</v>
      </c>
      <c r="E111" s="81">
        <f t="shared" si="31"/>
        <v>18643</v>
      </c>
      <c r="F111" s="209">
        <f t="shared" si="31"/>
        <v>0</v>
      </c>
      <c r="G111" s="81">
        <f t="shared" si="31"/>
        <v>0</v>
      </c>
      <c r="H111" s="209">
        <f t="shared" si="31"/>
        <v>17812173</v>
      </c>
      <c r="I111" s="81">
        <f t="shared" si="31"/>
        <v>-1483137</v>
      </c>
      <c r="J111" s="209">
        <f t="shared" si="31"/>
        <v>0</v>
      </c>
      <c r="K111" s="81">
        <f t="shared" si="31"/>
        <v>21608780</v>
      </c>
      <c r="L111" s="209">
        <f t="shared" si="31"/>
        <v>0</v>
      </c>
      <c r="M111" s="81">
        <f t="shared" si="31"/>
        <v>0</v>
      </c>
      <c r="N111" s="209">
        <f t="shared" si="31"/>
        <v>1834753</v>
      </c>
      <c r="O111" s="81">
        <f t="shared" si="31"/>
        <v>0</v>
      </c>
      <c r="P111" s="209">
        <f t="shared" si="31"/>
        <v>0</v>
      </c>
      <c r="Q111" s="81">
        <f t="shared" si="31"/>
        <v>1222057</v>
      </c>
      <c r="R111" s="209">
        <f t="shared" si="31"/>
        <v>-12157</v>
      </c>
      <c r="S111" s="81">
        <f t="shared" si="31"/>
        <v>0</v>
      </c>
      <c r="T111" s="209">
        <f t="shared" si="31"/>
        <v>21171351</v>
      </c>
      <c r="U111" s="81">
        <f t="shared" si="31"/>
        <v>0</v>
      </c>
      <c r="V111" s="209">
        <f t="shared" si="31"/>
        <v>0</v>
      </c>
      <c r="W111" s="81">
        <f t="shared" si="31"/>
        <v>0</v>
      </c>
      <c r="X111" s="209">
        <f t="shared" si="31"/>
        <v>0</v>
      </c>
      <c r="Y111" s="81">
        <f t="shared" si="31"/>
        <v>0</v>
      </c>
      <c r="Z111" s="209">
        <f t="shared" si="31"/>
        <v>12698647</v>
      </c>
      <c r="AA111" s="81">
        <f t="shared" si="31"/>
        <v>-169259</v>
      </c>
    </row>
    <row r="112" spans="1:27" x14ac:dyDescent="0.2">
      <c r="A112" s="2"/>
      <c r="B112" s="4"/>
      <c r="C112" s="84"/>
      <c r="D112" s="50"/>
      <c r="E112" s="51"/>
      <c r="F112" s="50"/>
      <c r="G112" s="51"/>
      <c r="H112" s="50"/>
      <c r="I112" s="51"/>
      <c r="J112" s="50"/>
      <c r="K112" s="51"/>
      <c r="L112" s="50"/>
      <c r="M112" s="51"/>
      <c r="N112" s="50"/>
      <c r="O112" s="51"/>
      <c r="P112" s="50"/>
      <c r="Q112" s="51"/>
      <c r="R112" s="50"/>
      <c r="S112" s="51"/>
      <c r="T112" s="50"/>
      <c r="U112" s="51"/>
      <c r="V112" s="50"/>
      <c r="W112" s="51"/>
      <c r="X112" s="50"/>
      <c r="Y112" s="51"/>
      <c r="Z112" s="50"/>
      <c r="AA112" s="51"/>
    </row>
    <row r="113" spans="1:27" ht="16.5" thickBot="1" x14ac:dyDescent="0.25">
      <c r="A113" s="2"/>
      <c r="B113" s="110" t="s">
        <v>243</v>
      </c>
      <c r="C113" s="84"/>
      <c r="D113" s="50"/>
      <c r="E113" s="51"/>
      <c r="F113" s="50"/>
      <c r="G113" s="51"/>
      <c r="H113" s="50"/>
      <c r="I113" s="51"/>
      <c r="J113" s="50"/>
      <c r="K113" s="51"/>
      <c r="L113" s="50"/>
      <c r="M113" s="51"/>
      <c r="N113" s="50"/>
      <c r="O113" s="51"/>
      <c r="P113" s="50"/>
      <c r="Q113" s="51"/>
      <c r="R113" s="50"/>
      <c r="S113" s="51"/>
      <c r="T113" s="50"/>
      <c r="U113" s="51"/>
      <c r="V113" s="50"/>
      <c r="W113" s="51"/>
      <c r="X113" s="50"/>
      <c r="Y113" s="51"/>
      <c r="Z113" s="50"/>
      <c r="AA113" s="51"/>
    </row>
    <row r="114" spans="1:27" x14ac:dyDescent="0.2">
      <c r="A114" s="2"/>
      <c r="B114" s="113" t="str">
        <f>B30</f>
        <v>General Appropriations Act Programs</v>
      </c>
      <c r="C114" s="112" t="s">
        <v>28</v>
      </c>
      <c r="D114" s="67"/>
      <c r="E114" s="68"/>
      <c r="F114" s="67"/>
      <c r="G114" s="68"/>
      <c r="H114" s="67"/>
      <c r="I114" s="68"/>
      <c r="J114" s="67"/>
      <c r="K114" s="68"/>
      <c r="L114" s="67"/>
      <c r="M114" s="68"/>
      <c r="N114" s="67"/>
      <c r="O114" s="68"/>
      <c r="P114" s="67"/>
      <c r="Q114" s="68"/>
      <c r="R114" s="67"/>
      <c r="S114" s="68"/>
      <c r="T114" s="67"/>
      <c r="U114" s="68"/>
      <c r="V114" s="67"/>
      <c r="W114" s="68"/>
      <c r="X114" s="67"/>
      <c r="Y114" s="68"/>
      <c r="Z114" s="67"/>
      <c r="AA114" s="68"/>
    </row>
    <row r="115" spans="1:27" ht="63.75" x14ac:dyDescent="0.2">
      <c r="A115" s="2" t="s">
        <v>49</v>
      </c>
      <c r="B115" s="56" t="str">
        <f>B31</f>
        <v>State Funded Program #</v>
      </c>
      <c r="C115" s="136" t="str">
        <f t="shared" ref="C115:AA115" si="32">C31</f>
        <v>N/A</v>
      </c>
      <c r="D115" s="212" t="str">
        <f t="shared" si="32"/>
        <v>0100.000000.000</v>
      </c>
      <c r="E115" s="80" t="str">
        <f t="shared" si="32"/>
        <v>0100.000000.000</v>
      </c>
      <c r="F115" s="212" t="str">
        <f t="shared" si="32"/>
        <v>0100.000000.000</v>
      </c>
      <c r="G115" s="80" t="str">
        <f t="shared" si="32"/>
        <v>7000.050500.000
7000.051001.000</v>
      </c>
      <c r="H115" s="212" t="str">
        <f t="shared" si="32"/>
        <v>7000.050500.000
7000.051001.000
7000.051005X000
7000.051006X000</v>
      </c>
      <c r="I115" s="80" t="str">
        <f t="shared" si="32"/>
        <v>7000.050500.000
7000.051001.000</v>
      </c>
      <c r="J115" s="212" t="str">
        <f t="shared" si="32"/>
        <v>7000.101000.000
7000.100510.000
7000.100505.000
7000.101500.000
7000.100515.000</v>
      </c>
      <c r="K115" s="80" t="str">
        <f t="shared" si="32"/>
        <v>7000.101000.000
7000.100510.000
7000.100505.000
7000.101500.000
7000.100515.000</v>
      </c>
      <c r="L115" s="212" t="str">
        <f t="shared" si="32"/>
        <v>7000.101000.000
7000.100510.000
7000.100505.000
7000.101500.000
7000.100515.000</v>
      </c>
      <c r="M115" s="80" t="str">
        <f t="shared" si="32"/>
        <v>7000.201000.000</v>
      </c>
      <c r="N115" s="212" t="str">
        <f t="shared" si="32"/>
        <v>7000.201000.000</v>
      </c>
      <c r="O115" s="80" t="str">
        <f t="shared" si="32"/>
        <v>7000.201000.000</v>
      </c>
      <c r="P115" s="212" t="str">
        <f t="shared" si="32"/>
        <v>7000.500500.000
7000.501000.000
7000.502000.000
7000.501500.000</v>
      </c>
      <c r="Q115" s="80" t="str">
        <f t="shared" si="32"/>
        <v>7000.500500.000
7000.501000.000
7000.502000.000
7000.501500.000</v>
      </c>
      <c r="R115" s="212" t="str">
        <f t="shared" si="32"/>
        <v>7000.500500.000
7000.501000.000
7000.502000.000
7000.501500.000</v>
      </c>
      <c r="S115" s="80" t="str">
        <f t="shared" si="32"/>
        <v>7000.550100.000
7000.550300.000
7000.550400.000
7000.551000.000</v>
      </c>
      <c r="T115" s="212" t="str">
        <f t="shared" si="32"/>
        <v>7000.550100.000
7000.550300.000
7000.550400.000
7000.551000.000</v>
      </c>
      <c r="U115" s="80" t="str">
        <f t="shared" si="32"/>
        <v>7000.550100.000
7000.550300.000
7000.550400.000
7000.551000.000</v>
      </c>
      <c r="V115" s="212" t="str">
        <f t="shared" si="32"/>
        <v>7000.600000.000</v>
      </c>
      <c r="W115" s="80" t="str">
        <f t="shared" si="32"/>
        <v>7000.600000.000</v>
      </c>
      <c r="X115" s="212" t="str">
        <f t="shared" si="32"/>
        <v>7000.600000.000</v>
      </c>
      <c r="Y115" s="80" t="str">
        <f t="shared" si="32"/>
        <v>9500.050000.000</v>
      </c>
      <c r="Z115" s="212" t="str">
        <f t="shared" si="32"/>
        <v>9500.050000.000</v>
      </c>
      <c r="AA115" s="80" t="str">
        <f t="shared" si="32"/>
        <v>9500.050000.000</v>
      </c>
    </row>
    <row r="116" spans="1:27" ht="51" x14ac:dyDescent="0.2">
      <c r="A116" s="2" t="s">
        <v>50</v>
      </c>
      <c r="B116" s="56" t="str">
        <f>B32</f>
        <v>State Funded Program Description in the General Appropriations Act</v>
      </c>
      <c r="C116" s="136" t="str">
        <f t="shared" ref="C116:AA116" si="33">C32</f>
        <v>N/A</v>
      </c>
      <c r="D116" s="212" t="str">
        <f t="shared" si="33"/>
        <v>General Administration</v>
      </c>
      <c r="E116" s="80" t="str">
        <f t="shared" si="33"/>
        <v>General Administration</v>
      </c>
      <c r="F116" s="212" t="str">
        <f t="shared" si="33"/>
        <v>General Administration</v>
      </c>
      <c r="G116" s="80" t="str">
        <f t="shared" si="33"/>
        <v>Community Mental Health, Projects &amp; Grants</v>
      </c>
      <c r="H116" s="212" t="str">
        <f t="shared" si="33"/>
        <v>Community Mental Health, Projects &amp; Grants, SCSHARE, NAMI</v>
      </c>
      <c r="I116" s="80" t="str">
        <f t="shared" si="33"/>
        <v>Community Mental Health, Projects &amp; Grants</v>
      </c>
      <c r="J116" s="212" t="str">
        <f t="shared" si="33"/>
        <v xml:space="preserve">Harris Hospital, Bryan Forensics, Bryan Civil, Medical Clinics, Bryan Hall </v>
      </c>
      <c r="K116" s="80" t="str">
        <f t="shared" si="33"/>
        <v xml:space="preserve">Harris Hospital, Bryan Forensics, Bryan Civil, Medical Clinics, Bryan Hall </v>
      </c>
      <c r="L116" s="212" t="str">
        <f t="shared" si="33"/>
        <v xml:space="preserve">Harris Hospital, Bryan Forensics, Bryan Civil, Medical Clinics, Bryan Hall </v>
      </c>
      <c r="M116" s="80" t="str">
        <f t="shared" si="33"/>
        <v>Morris Village</v>
      </c>
      <c r="N116" s="212" t="str">
        <f t="shared" si="33"/>
        <v>Morris Village</v>
      </c>
      <c r="O116" s="80" t="str">
        <f t="shared" si="33"/>
        <v>Morris Village</v>
      </c>
      <c r="P116" s="212" t="str">
        <f t="shared" si="33"/>
        <v>Support Services, Public Safety, Training &amp; Research, Nutritional Services</v>
      </c>
      <c r="Q116" s="80" t="str">
        <f t="shared" si="33"/>
        <v>Support Services, Public Safety, Training &amp; Research, Nutritional Services</v>
      </c>
      <c r="R116" s="212" t="str">
        <f t="shared" si="33"/>
        <v>Support Services, Public Safety, Training &amp; Research, Nutritional Services</v>
      </c>
      <c r="S116" s="80" t="str">
        <f t="shared" si="33"/>
        <v>Stone Pavilion, Campbell Veterans, Victory House, Roddey Pavilion</v>
      </c>
      <c r="T116" s="212" t="str">
        <f t="shared" si="33"/>
        <v>Stone Pavilion, Campbell Veterans, Victory House, Roddey Pavilion</v>
      </c>
      <c r="U116" s="80" t="str">
        <f t="shared" si="33"/>
        <v>Stone Pavilion, Campbell Veterans, Victory House, Roddey Pavilion</v>
      </c>
      <c r="V116" s="212" t="str">
        <f t="shared" si="33"/>
        <v>Sexual Predator Treatment Program</v>
      </c>
      <c r="W116" s="80" t="str">
        <f t="shared" si="33"/>
        <v>Sexual Predator Treatment Program</v>
      </c>
      <c r="X116" s="212" t="str">
        <f t="shared" si="33"/>
        <v>Sexual Predator Treatment Program</v>
      </c>
      <c r="Y116" s="80" t="str">
        <f t="shared" si="33"/>
        <v>Employee Benefits</v>
      </c>
      <c r="Z116" s="212" t="str">
        <f t="shared" si="33"/>
        <v>Employee Benefits</v>
      </c>
      <c r="AA116" s="80" t="str">
        <f t="shared" si="33"/>
        <v>Employee Benefits</v>
      </c>
    </row>
    <row r="117" spans="1:27" x14ac:dyDescent="0.2">
      <c r="A117" s="2"/>
      <c r="B117" s="56"/>
      <c r="C117" s="85"/>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row>
    <row r="118" spans="1:27" x14ac:dyDescent="0.2">
      <c r="A118" s="2"/>
      <c r="B118" s="119" t="str">
        <f>B34</f>
        <v>Amounts Appropriated and Authorized (i.e. allowed to spend)</v>
      </c>
      <c r="C118" s="116" t="s">
        <v>28</v>
      </c>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row>
    <row r="119" spans="1:27" ht="25.5" x14ac:dyDescent="0.2">
      <c r="A119" s="2" t="s">
        <v>51</v>
      </c>
      <c r="B119" s="56" t="s">
        <v>244</v>
      </c>
      <c r="C119" s="61">
        <f>SUM(D119:CA119)</f>
        <v>74701851</v>
      </c>
      <c r="D119" s="206">
        <f t="shared" ref="D119:AA119" si="34">+D111</f>
        <v>0</v>
      </c>
      <c r="E119" s="57">
        <f t="shared" si="34"/>
        <v>18643</v>
      </c>
      <c r="F119" s="206">
        <f t="shared" si="34"/>
        <v>0</v>
      </c>
      <c r="G119" s="57">
        <f t="shared" si="34"/>
        <v>0</v>
      </c>
      <c r="H119" s="206">
        <f t="shared" si="34"/>
        <v>17812173</v>
      </c>
      <c r="I119" s="57">
        <f t="shared" si="34"/>
        <v>-1483137</v>
      </c>
      <c r="J119" s="206">
        <f t="shared" si="34"/>
        <v>0</v>
      </c>
      <c r="K119" s="57">
        <f t="shared" si="34"/>
        <v>21608780</v>
      </c>
      <c r="L119" s="206">
        <f t="shared" si="34"/>
        <v>0</v>
      </c>
      <c r="M119" s="57">
        <f t="shared" si="34"/>
        <v>0</v>
      </c>
      <c r="N119" s="206">
        <f t="shared" si="34"/>
        <v>1834753</v>
      </c>
      <c r="O119" s="57">
        <f t="shared" si="34"/>
        <v>0</v>
      </c>
      <c r="P119" s="206">
        <f t="shared" si="34"/>
        <v>0</v>
      </c>
      <c r="Q119" s="57">
        <f t="shared" si="34"/>
        <v>1222057</v>
      </c>
      <c r="R119" s="206">
        <f t="shared" si="34"/>
        <v>-12157</v>
      </c>
      <c r="S119" s="57">
        <f t="shared" si="34"/>
        <v>0</v>
      </c>
      <c r="T119" s="206">
        <f t="shared" si="34"/>
        <v>21171351</v>
      </c>
      <c r="U119" s="57">
        <f t="shared" si="34"/>
        <v>0</v>
      </c>
      <c r="V119" s="206">
        <f t="shared" si="34"/>
        <v>0</v>
      </c>
      <c r="W119" s="57">
        <f t="shared" si="34"/>
        <v>0</v>
      </c>
      <c r="X119" s="206">
        <f t="shared" si="34"/>
        <v>0</v>
      </c>
      <c r="Y119" s="57">
        <f t="shared" si="34"/>
        <v>0</v>
      </c>
      <c r="Z119" s="206">
        <f t="shared" si="34"/>
        <v>12698647</v>
      </c>
      <c r="AA119" s="57">
        <f t="shared" si="34"/>
        <v>-169259</v>
      </c>
    </row>
    <row r="120" spans="1:27" x14ac:dyDescent="0.2">
      <c r="A120" s="2" t="s">
        <v>52</v>
      </c>
      <c r="B120" s="56" t="s">
        <v>255</v>
      </c>
      <c r="C120" s="61">
        <f>SUM(D120:CA120)</f>
        <v>491881668</v>
      </c>
      <c r="D120" s="206">
        <v>3618999</v>
      </c>
      <c r="E120" s="58">
        <f>4468867-D120</f>
        <v>849868</v>
      </c>
      <c r="F120" s="206">
        <v>0</v>
      </c>
      <c r="G120" s="58">
        <v>71075463</v>
      </c>
      <c r="H120" s="206">
        <f>164697490-G120-17613732</f>
        <v>76008295</v>
      </c>
      <c r="I120" s="58">
        <v>17613732</v>
      </c>
      <c r="J120" s="206">
        <v>43345339</v>
      </c>
      <c r="K120" s="58">
        <f>104171151-J120</f>
        <v>60825812</v>
      </c>
      <c r="L120" s="206">
        <v>0</v>
      </c>
      <c r="M120" s="58">
        <v>7585687</v>
      </c>
      <c r="N120" s="206">
        <f>12968944-M120</f>
        <v>5383257</v>
      </c>
      <c r="O120" s="58">
        <v>0</v>
      </c>
      <c r="P120" s="206">
        <v>26700617</v>
      </c>
      <c r="Q120" s="58">
        <f>34930450-P120</f>
        <v>8229833</v>
      </c>
      <c r="R120" s="206">
        <v>0</v>
      </c>
      <c r="S120" s="58">
        <v>23126165</v>
      </c>
      <c r="T120" s="206">
        <f>71431359-S120</f>
        <v>48305194</v>
      </c>
      <c r="U120" s="58">
        <v>0</v>
      </c>
      <c r="V120" s="206">
        <v>19779676</v>
      </c>
      <c r="W120" s="58">
        <v>0</v>
      </c>
      <c r="X120" s="206">
        <v>0</v>
      </c>
      <c r="Y120" s="58">
        <v>47122343</v>
      </c>
      <c r="Z120" s="206">
        <f>79433731-Y120-1557196</f>
        <v>30754192</v>
      </c>
      <c r="AA120" s="58">
        <v>1557196</v>
      </c>
    </row>
    <row r="121" spans="1:27" x14ac:dyDescent="0.2">
      <c r="A121" s="2" t="s">
        <v>53</v>
      </c>
      <c r="B121" s="117" t="s">
        <v>245</v>
      </c>
      <c r="C121" s="61">
        <f>SUM(D121:CA121)</f>
        <v>566583519</v>
      </c>
      <c r="D121" s="205">
        <f>SUM(D119:D120)</f>
        <v>3618999</v>
      </c>
      <c r="E121" s="57">
        <f t="shared" ref="E121:I121" si="35">SUM(E119:E120)</f>
        <v>868511</v>
      </c>
      <c r="F121" s="205">
        <f t="shared" si="35"/>
        <v>0</v>
      </c>
      <c r="G121" s="57">
        <f t="shared" si="35"/>
        <v>71075463</v>
      </c>
      <c r="H121" s="205">
        <f t="shared" si="35"/>
        <v>93820468</v>
      </c>
      <c r="I121" s="57">
        <f t="shared" si="35"/>
        <v>16130595</v>
      </c>
      <c r="J121" s="205">
        <f>SUM(J119:J120)</f>
        <v>43345339</v>
      </c>
      <c r="K121" s="57">
        <f t="shared" ref="K121:O121" si="36">SUM(K119:K120)</f>
        <v>82434592</v>
      </c>
      <c r="L121" s="205">
        <f t="shared" si="36"/>
        <v>0</v>
      </c>
      <c r="M121" s="57">
        <f t="shared" si="36"/>
        <v>7585687</v>
      </c>
      <c r="N121" s="205">
        <f t="shared" si="36"/>
        <v>7218010</v>
      </c>
      <c r="O121" s="57">
        <f t="shared" si="36"/>
        <v>0</v>
      </c>
      <c r="P121" s="205">
        <f>SUM(P119:P120)</f>
        <v>26700617</v>
      </c>
      <c r="Q121" s="57">
        <f t="shared" ref="Q121:U121" si="37">SUM(Q119:Q120)</f>
        <v>9451890</v>
      </c>
      <c r="R121" s="205">
        <f t="shared" si="37"/>
        <v>-12157</v>
      </c>
      <c r="S121" s="57">
        <f t="shared" si="37"/>
        <v>23126165</v>
      </c>
      <c r="T121" s="205">
        <f t="shared" si="37"/>
        <v>69476545</v>
      </c>
      <c r="U121" s="57">
        <f t="shared" si="37"/>
        <v>0</v>
      </c>
      <c r="V121" s="205">
        <f>SUM(V119:V120)</f>
        <v>19779676</v>
      </c>
      <c r="W121" s="57">
        <f t="shared" ref="W121:AA121" si="38">SUM(W119:W120)</f>
        <v>0</v>
      </c>
      <c r="X121" s="205">
        <f t="shared" si="38"/>
        <v>0</v>
      </c>
      <c r="Y121" s="57">
        <f t="shared" si="38"/>
        <v>47122343</v>
      </c>
      <c r="Z121" s="205">
        <f t="shared" si="38"/>
        <v>43452839</v>
      </c>
      <c r="AA121" s="57">
        <f t="shared" si="38"/>
        <v>1387937</v>
      </c>
    </row>
    <row r="122" spans="1:27" x14ac:dyDescent="0.2">
      <c r="A122" s="2" t="s">
        <v>54</v>
      </c>
      <c r="B122" s="120" t="s">
        <v>256</v>
      </c>
      <c r="C122" s="134">
        <f>SUM(D122:CA122)</f>
        <v>0</v>
      </c>
      <c r="D122" s="208">
        <v>0</v>
      </c>
      <c r="E122" s="59">
        <v>0</v>
      </c>
      <c r="F122" s="208">
        <v>0</v>
      </c>
      <c r="G122" s="59">
        <v>0</v>
      </c>
      <c r="H122" s="208">
        <v>0</v>
      </c>
      <c r="I122" s="59">
        <v>0</v>
      </c>
      <c r="J122" s="208">
        <v>0</v>
      </c>
      <c r="K122" s="59">
        <v>0</v>
      </c>
      <c r="L122" s="208">
        <v>0</v>
      </c>
      <c r="M122" s="59">
        <v>0</v>
      </c>
      <c r="N122" s="208">
        <v>0</v>
      </c>
      <c r="O122" s="59">
        <v>0</v>
      </c>
      <c r="P122" s="208">
        <v>0</v>
      </c>
      <c r="Q122" s="59">
        <v>0</v>
      </c>
      <c r="R122" s="208">
        <v>0</v>
      </c>
      <c r="S122" s="59">
        <v>0</v>
      </c>
      <c r="T122" s="208">
        <v>0</v>
      </c>
      <c r="U122" s="59">
        <v>0</v>
      </c>
      <c r="V122" s="208">
        <v>0</v>
      </c>
      <c r="W122" s="59">
        <v>0</v>
      </c>
      <c r="X122" s="208">
        <v>0</v>
      </c>
      <c r="Y122" s="59">
        <v>0</v>
      </c>
      <c r="Z122" s="208">
        <v>0</v>
      </c>
      <c r="AA122" s="59">
        <v>0</v>
      </c>
    </row>
    <row r="123" spans="1:27" x14ac:dyDescent="0.2">
      <c r="A123" s="2" t="s">
        <v>55</v>
      </c>
      <c r="B123" s="117" t="s">
        <v>246</v>
      </c>
      <c r="C123" s="72">
        <f>SUM(D123:CA123)</f>
        <v>566583519</v>
      </c>
      <c r="D123" s="65">
        <f t="shared" ref="D123:G123" si="39">SUM(D121:D122)</f>
        <v>3618999</v>
      </c>
      <c r="E123" s="65">
        <f t="shared" si="39"/>
        <v>868511</v>
      </c>
      <c r="F123" s="65">
        <f t="shared" si="39"/>
        <v>0</v>
      </c>
      <c r="G123" s="65">
        <f t="shared" si="39"/>
        <v>71075463</v>
      </c>
      <c r="H123" s="65">
        <f>SUM(H121:H122)</f>
        <v>93820468</v>
      </c>
      <c r="I123" s="65">
        <f>SUM(I121:I122)</f>
        <v>16130595</v>
      </c>
      <c r="J123" s="65">
        <f t="shared" ref="J123:AA123" si="40">SUM(J121:J122)</f>
        <v>43345339</v>
      </c>
      <c r="K123" s="65">
        <f t="shared" si="40"/>
        <v>82434592</v>
      </c>
      <c r="L123" s="65">
        <f t="shared" si="40"/>
        <v>0</v>
      </c>
      <c r="M123" s="65">
        <f t="shared" si="40"/>
        <v>7585687</v>
      </c>
      <c r="N123" s="65">
        <f t="shared" si="40"/>
        <v>7218010</v>
      </c>
      <c r="O123" s="65">
        <f t="shared" si="40"/>
        <v>0</v>
      </c>
      <c r="P123" s="65">
        <f t="shared" si="40"/>
        <v>26700617</v>
      </c>
      <c r="Q123" s="65">
        <f t="shared" si="40"/>
        <v>9451890</v>
      </c>
      <c r="R123" s="65">
        <f t="shared" si="40"/>
        <v>-12157</v>
      </c>
      <c r="S123" s="65">
        <f t="shared" si="40"/>
        <v>23126165</v>
      </c>
      <c r="T123" s="65">
        <f t="shared" si="40"/>
        <v>69476545</v>
      </c>
      <c r="U123" s="65">
        <f t="shared" si="40"/>
        <v>0</v>
      </c>
      <c r="V123" s="65">
        <f t="shared" si="40"/>
        <v>19779676</v>
      </c>
      <c r="W123" s="65">
        <f t="shared" si="40"/>
        <v>0</v>
      </c>
      <c r="X123" s="65">
        <f t="shared" si="40"/>
        <v>0</v>
      </c>
      <c r="Y123" s="65">
        <f t="shared" si="40"/>
        <v>47122343</v>
      </c>
      <c r="Z123" s="65">
        <f t="shared" si="40"/>
        <v>43452839</v>
      </c>
      <c r="AA123" s="65">
        <f t="shared" si="40"/>
        <v>1387937</v>
      </c>
    </row>
    <row r="124" spans="1:27" s="200" customFormat="1" ht="13.5" thickBot="1" x14ac:dyDescent="0.25">
      <c r="A124" s="199"/>
      <c r="B124" s="201" t="s">
        <v>257</v>
      </c>
      <c r="C124" s="202">
        <f>C123/C123</f>
        <v>1</v>
      </c>
      <c r="D124" s="210">
        <f t="shared" ref="D124:AA124" si="41">D123/$C$123</f>
        <v>6.3874060551344768E-3</v>
      </c>
      <c r="E124" s="202">
        <f t="shared" si="41"/>
        <v>1.5328913935458118E-3</v>
      </c>
      <c r="F124" s="210">
        <f t="shared" si="41"/>
        <v>0</v>
      </c>
      <c r="G124" s="202">
        <f t="shared" si="41"/>
        <v>0.12544569444138737</v>
      </c>
      <c r="H124" s="210">
        <f t="shared" si="41"/>
        <v>0.16558982895512003</v>
      </c>
      <c r="I124" s="202">
        <f t="shared" si="41"/>
        <v>2.8469933309161432E-2</v>
      </c>
      <c r="J124" s="210">
        <f t="shared" si="41"/>
        <v>7.6503000081087777E-2</v>
      </c>
      <c r="K124" s="202">
        <f t="shared" si="41"/>
        <v>0.14549415794072895</v>
      </c>
      <c r="L124" s="210">
        <f t="shared" si="41"/>
        <v>0</v>
      </c>
      <c r="M124" s="202">
        <f t="shared" si="41"/>
        <v>1.3388470976685787E-2</v>
      </c>
      <c r="N124" s="210">
        <f t="shared" si="41"/>
        <v>1.2739533992692788E-2</v>
      </c>
      <c r="O124" s="202">
        <f t="shared" si="41"/>
        <v>0</v>
      </c>
      <c r="P124" s="210">
        <f t="shared" si="41"/>
        <v>4.7125650684519821E-2</v>
      </c>
      <c r="Q124" s="202">
        <f t="shared" si="41"/>
        <v>1.6682253689062919E-2</v>
      </c>
      <c r="R124" s="210">
        <f t="shared" si="41"/>
        <v>-2.145667777533783E-5</v>
      </c>
      <c r="S124" s="202">
        <f t="shared" si="41"/>
        <v>4.081686851890233E-2</v>
      </c>
      <c r="T124" s="210">
        <f t="shared" si="41"/>
        <v>0.12262366036100672</v>
      </c>
      <c r="U124" s="202">
        <f t="shared" si="41"/>
        <v>0</v>
      </c>
      <c r="V124" s="210">
        <f t="shared" si="41"/>
        <v>3.491043303714593E-2</v>
      </c>
      <c r="W124" s="202">
        <f t="shared" si="41"/>
        <v>0</v>
      </c>
      <c r="X124" s="210">
        <f t="shared" si="41"/>
        <v>0</v>
      </c>
      <c r="Y124" s="202">
        <f t="shared" si="41"/>
        <v>8.3169279408566776E-2</v>
      </c>
      <c r="Z124" s="210">
        <f t="shared" si="41"/>
        <v>7.6692733803293001E-2</v>
      </c>
      <c r="AA124" s="202">
        <f t="shared" si="41"/>
        <v>2.44966002973341E-3</v>
      </c>
    </row>
    <row r="125" spans="1:27" x14ac:dyDescent="0.2">
      <c r="A125" s="2"/>
      <c r="B125" s="52"/>
      <c r="C125" s="84"/>
      <c r="D125" s="9"/>
      <c r="E125" s="9"/>
      <c r="F125" s="9"/>
      <c r="G125" s="9"/>
      <c r="H125" s="9"/>
      <c r="I125" s="9"/>
      <c r="J125" s="9"/>
      <c r="K125" s="9"/>
      <c r="L125" s="9"/>
      <c r="M125" s="9"/>
      <c r="N125" s="9"/>
      <c r="O125" s="9"/>
      <c r="P125" s="9"/>
      <c r="Q125" s="9"/>
      <c r="R125" s="9"/>
      <c r="S125" s="9"/>
      <c r="T125" s="9"/>
      <c r="U125" s="9"/>
      <c r="V125" s="9"/>
      <c r="W125" s="9"/>
      <c r="X125" s="9"/>
      <c r="Y125" s="9"/>
      <c r="Z125" s="9"/>
      <c r="AA125" s="9"/>
    </row>
    <row r="126" spans="1:27" ht="16.5" thickBot="1" x14ac:dyDescent="0.25">
      <c r="A126" s="2"/>
      <c r="B126" s="110" t="s">
        <v>247</v>
      </c>
      <c r="C126" s="84"/>
      <c r="D126" s="9"/>
      <c r="E126" s="9"/>
      <c r="F126" s="9"/>
      <c r="G126" s="9"/>
      <c r="H126" s="9"/>
      <c r="I126" s="9"/>
      <c r="J126" s="9"/>
      <c r="K126" s="9"/>
      <c r="L126" s="9"/>
      <c r="M126" s="9"/>
      <c r="N126" s="9"/>
      <c r="O126" s="9"/>
      <c r="P126" s="9"/>
      <c r="Q126" s="9"/>
      <c r="R126" s="9"/>
      <c r="S126" s="9"/>
      <c r="T126" s="9"/>
      <c r="U126" s="9"/>
      <c r="V126" s="9"/>
      <c r="W126" s="9"/>
      <c r="X126" s="9"/>
      <c r="Y126" s="9"/>
      <c r="Z126" s="9"/>
      <c r="AA126" s="9"/>
    </row>
    <row r="127" spans="1:27" x14ac:dyDescent="0.2">
      <c r="A127" s="2"/>
      <c r="B127" s="113" t="s">
        <v>40</v>
      </c>
      <c r="C127" s="112" t="s">
        <v>28</v>
      </c>
      <c r="D127" s="69"/>
      <c r="E127" s="69"/>
      <c r="F127" s="69"/>
      <c r="G127" s="69"/>
      <c r="H127" s="69"/>
      <c r="I127" s="69"/>
      <c r="J127" s="69"/>
      <c r="K127" s="69"/>
      <c r="L127" s="69"/>
      <c r="M127" s="69"/>
      <c r="N127" s="69"/>
      <c r="O127" s="69"/>
      <c r="P127" s="69"/>
      <c r="Q127" s="69"/>
      <c r="R127" s="69"/>
      <c r="S127" s="69"/>
      <c r="T127" s="69"/>
      <c r="U127" s="69"/>
      <c r="V127" s="69"/>
      <c r="W127" s="69"/>
      <c r="X127" s="69"/>
      <c r="Y127" s="69"/>
      <c r="Z127" s="69"/>
      <c r="AA127" s="69"/>
    </row>
    <row r="128" spans="1:27" x14ac:dyDescent="0.2">
      <c r="A128" s="108" t="s">
        <v>56</v>
      </c>
      <c r="B128" s="122" t="s">
        <v>36</v>
      </c>
      <c r="C128" s="70" t="s">
        <v>31</v>
      </c>
      <c r="D128" s="212" t="str">
        <f t="shared" ref="D128:AA128" si="42">D45</f>
        <v>SCEIS</v>
      </c>
      <c r="E128" s="80" t="str">
        <f t="shared" si="42"/>
        <v>SCEIS</v>
      </c>
      <c r="F128" s="212" t="str">
        <f t="shared" si="42"/>
        <v>SCEIS</v>
      </c>
      <c r="G128" s="80" t="str">
        <f t="shared" si="42"/>
        <v>SCEIS</v>
      </c>
      <c r="H128" s="212" t="str">
        <f t="shared" si="42"/>
        <v>SCEIS</v>
      </c>
      <c r="I128" s="80" t="str">
        <f t="shared" si="42"/>
        <v>SCEIS</v>
      </c>
      <c r="J128" s="212" t="str">
        <f t="shared" si="42"/>
        <v>SCEIS</v>
      </c>
      <c r="K128" s="80" t="str">
        <f t="shared" si="42"/>
        <v>SCEIS</v>
      </c>
      <c r="L128" s="212" t="str">
        <f t="shared" si="42"/>
        <v>SCEIS</v>
      </c>
      <c r="M128" s="80" t="str">
        <f t="shared" si="42"/>
        <v>SCEIS</v>
      </c>
      <c r="N128" s="212" t="str">
        <f t="shared" si="42"/>
        <v>SCEIS</v>
      </c>
      <c r="O128" s="80" t="str">
        <f t="shared" si="42"/>
        <v>SCEIS</v>
      </c>
      <c r="P128" s="212" t="str">
        <f t="shared" si="42"/>
        <v>SCEIS</v>
      </c>
      <c r="Q128" s="80" t="str">
        <f t="shared" si="42"/>
        <v>SCEIS</v>
      </c>
      <c r="R128" s="212" t="str">
        <f t="shared" si="42"/>
        <v>SCEIS</v>
      </c>
      <c r="S128" s="80" t="str">
        <f t="shared" si="42"/>
        <v>SCEIS</v>
      </c>
      <c r="T128" s="212" t="str">
        <f t="shared" si="42"/>
        <v>SCEIS</v>
      </c>
      <c r="U128" s="80" t="str">
        <f t="shared" si="42"/>
        <v>SCEIS</v>
      </c>
      <c r="V128" s="212" t="str">
        <f t="shared" si="42"/>
        <v>SCEIS</v>
      </c>
      <c r="W128" s="80" t="str">
        <f t="shared" si="42"/>
        <v>SCEIS</v>
      </c>
      <c r="X128" s="212" t="str">
        <f t="shared" si="42"/>
        <v>SCEIS</v>
      </c>
      <c r="Y128" s="80" t="str">
        <f t="shared" si="42"/>
        <v>SCEIS</v>
      </c>
      <c r="Z128" s="212" t="str">
        <f t="shared" si="42"/>
        <v>SCEIS</v>
      </c>
      <c r="AA128" s="80" t="str">
        <f t="shared" si="42"/>
        <v>SCEIS</v>
      </c>
    </row>
    <row r="129" spans="1:27" x14ac:dyDescent="0.2">
      <c r="A129" s="55"/>
      <c r="B129" s="123"/>
      <c r="C129" s="35"/>
      <c r="D129" s="53"/>
      <c r="E129" s="53"/>
      <c r="F129" s="53"/>
      <c r="G129" s="53"/>
      <c r="H129" s="53"/>
      <c r="I129" s="53"/>
      <c r="J129" s="53"/>
      <c r="K129" s="53"/>
      <c r="L129" s="53"/>
      <c r="M129" s="53"/>
      <c r="N129" s="53"/>
      <c r="O129" s="53"/>
      <c r="P129" s="53"/>
      <c r="Q129" s="53"/>
      <c r="R129" s="53"/>
      <c r="S129" s="53"/>
      <c r="T129" s="53"/>
      <c r="U129" s="53"/>
      <c r="V129" s="53"/>
      <c r="W129" s="53"/>
      <c r="X129" s="53"/>
      <c r="Y129" s="53"/>
      <c r="Z129" s="53"/>
      <c r="AA129" s="53"/>
    </row>
    <row r="130" spans="1:27" x14ac:dyDescent="0.2">
      <c r="A130" s="55"/>
      <c r="B130" s="133" t="s">
        <v>124</v>
      </c>
      <c r="C130" s="116" t="s">
        <v>28</v>
      </c>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row>
    <row r="131" spans="1:27" x14ac:dyDescent="0.2">
      <c r="A131" s="55" t="s">
        <v>57</v>
      </c>
      <c r="B131" s="56" t="s">
        <v>119</v>
      </c>
      <c r="C131" s="136" t="str">
        <f>C94</f>
        <v>N/A</v>
      </c>
      <c r="D131" s="212" t="str">
        <f>D94</f>
        <v>General</v>
      </c>
      <c r="E131" s="80" t="str">
        <f t="shared" ref="E131:I131" si="43">E94</f>
        <v>Other</v>
      </c>
      <c r="F131" s="212" t="str">
        <f t="shared" si="43"/>
        <v>Federal</v>
      </c>
      <c r="G131" s="80" t="str">
        <f t="shared" si="43"/>
        <v>General</v>
      </c>
      <c r="H131" s="212" t="str">
        <f t="shared" si="43"/>
        <v>Other</v>
      </c>
      <c r="I131" s="80" t="str">
        <f t="shared" si="43"/>
        <v>Federal</v>
      </c>
      <c r="J131" s="212" t="str">
        <f>J94</f>
        <v>General</v>
      </c>
      <c r="K131" s="80" t="str">
        <f t="shared" ref="K131:O131" si="44">K94</f>
        <v>Other</v>
      </c>
      <c r="L131" s="212" t="str">
        <f t="shared" si="44"/>
        <v>Federal</v>
      </c>
      <c r="M131" s="80" t="str">
        <f t="shared" si="44"/>
        <v>General</v>
      </c>
      <c r="N131" s="212" t="str">
        <f t="shared" si="44"/>
        <v>Other</v>
      </c>
      <c r="O131" s="80" t="str">
        <f t="shared" si="44"/>
        <v>Federal</v>
      </c>
      <c r="P131" s="212" t="str">
        <f>P94</f>
        <v>General</v>
      </c>
      <c r="Q131" s="80" t="str">
        <f t="shared" ref="Q131:U131" si="45">Q94</f>
        <v>Other</v>
      </c>
      <c r="R131" s="212" t="str">
        <f t="shared" si="45"/>
        <v>Federal</v>
      </c>
      <c r="S131" s="80" t="str">
        <f t="shared" si="45"/>
        <v>General</v>
      </c>
      <c r="T131" s="212" t="str">
        <f t="shared" si="45"/>
        <v>Other</v>
      </c>
      <c r="U131" s="80" t="str">
        <f t="shared" si="45"/>
        <v>Federal</v>
      </c>
      <c r="V131" s="212" t="str">
        <f>V94</f>
        <v>General</v>
      </c>
      <c r="W131" s="80" t="str">
        <f t="shared" ref="W131:AA131" si="46">W94</f>
        <v>Other</v>
      </c>
      <c r="X131" s="212" t="str">
        <f t="shared" si="46"/>
        <v>Federal</v>
      </c>
      <c r="Y131" s="80" t="str">
        <f t="shared" si="46"/>
        <v>General</v>
      </c>
      <c r="Z131" s="212" t="str">
        <f t="shared" si="46"/>
        <v>Other</v>
      </c>
      <c r="AA131" s="80" t="str">
        <f t="shared" si="46"/>
        <v>Federal</v>
      </c>
    </row>
    <row r="132" spans="1:27" x14ac:dyDescent="0.2">
      <c r="A132" s="55" t="s">
        <v>58</v>
      </c>
      <c r="B132" s="56" t="s">
        <v>288</v>
      </c>
      <c r="C132" s="135" t="s">
        <v>31</v>
      </c>
      <c r="D132" s="212" t="str">
        <f t="shared" ref="D132:AA132" si="47">IF(ISBLANK(D49),"",(D49-1))</f>
        <v/>
      </c>
      <c r="E132" s="80" t="str">
        <f t="shared" si="47"/>
        <v/>
      </c>
      <c r="F132" s="212" t="str">
        <f t="shared" si="47"/>
        <v/>
      </c>
      <c r="G132" s="80" t="str">
        <f t="shared" si="47"/>
        <v/>
      </c>
      <c r="H132" s="212" t="str">
        <f t="shared" si="47"/>
        <v/>
      </c>
      <c r="I132" s="80" t="str">
        <f t="shared" si="47"/>
        <v/>
      </c>
      <c r="J132" s="212" t="str">
        <f t="shared" si="47"/>
        <v/>
      </c>
      <c r="K132" s="80" t="str">
        <f t="shared" si="47"/>
        <v/>
      </c>
      <c r="L132" s="212" t="str">
        <f t="shared" si="47"/>
        <v/>
      </c>
      <c r="M132" s="80" t="str">
        <f t="shared" si="47"/>
        <v/>
      </c>
      <c r="N132" s="212" t="str">
        <f t="shared" si="47"/>
        <v/>
      </c>
      <c r="O132" s="80" t="str">
        <f t="shared" si="47"/>
        <v/>
      </c>
      <c r="P132" s="212" t="str">
        <f t="shared" si="47"/>
        <v/>
      </c>
      <c r="Q132" s="80" t="str">
        <f t="shared" si="47"/>
        <v/>
      </c>
      <c r="R132" s="212" t="str">
        <f t="shared" si="47"/>
        <v/>
      </c>
      <c r="S132" s="80" t="str">
        <f t="shared" si="47"/>
        <v/>
      </c>
      <c r="T132" s="212" t="str">
        <f t="shared" si="47"/>
        <v/>
      </c>
      <c r="U132" s="80" t="str">
        <f t="shared" si="47"/>
        <v/>
      </c>
      <c r="V132" s="212" t="str">
        <f t="shared" si="47"/>
        <v/>
      </c>
      <c r="W132" s="80" t="str">
        <f t="shared" si="47"/>
        <v/>
      </c>
      <c r="X132" s="212" t="str">
        <f t="shared" si="47"/>
        <v/>
      </c>
      <c r="Y132" s="80" t="str">
        <f t="shared" si="47"/>
        <v/>
      </c>
      <c r="Z132" s="212" t="str">
        <f t="shared" si="47"/>
        <v/>
      </c>
      <c r="AA132" s="80" t="str">
        <f t="shared" si="47"/>
        <v/>
      </c>
    </row>
    <row r="133" spans="1:27" x14ac:dyDescent="0.2">
      <c r="A133" s="2" t="s">
        <v>59</v>
      </c>
      <c r="B133" s="123" t="s">
        <v>289</v>
      </c>
      <c r="C133" s="70" t="s">
        <v>31</v>
      </c>
      <c r="D133" s="211">
        <f t="shared" ref="D133:AA133" si="48">D50</f>
        <v>0</v>
      </c>
      <c r="E133" s="53">
        <f t="shared" si="48"/>
        <v>0</v>
      </c>
      <c r="F133" s="211">
        <f t="shared" si="48"/>
        <v>0</v>
      </c>
      <c r="G133" s="53">
        <f t="shared" si="48"/>
        <v>0</v>
      </c>
      <c r="H133" s="211">
        <f t="shared" si="48"/>
        <v>0</v>
      </c>
      <c r="I133" s="53">
        <f t="shared" si="48"/>
        <v>0</v>
      </c>
      <c r="J133" s="211">
        <f t="shared" si="48"/>
        <v>0</v>
      </c>
      <c r="K133" s="53">
        <f t="shared" si="48"/>
        <v>0</v>
      </c>
      <c r="L133" s="211">
        <f t="shared" si="48"/>
        <v>0</v>
      </c>
      <c r="M133" s="53">
        <f t="shared" si="48"/>
        <v>0</v>
      </c>
      <c r="N133" s="211">
        <f t="shared" si="48"/>
        <v>0</v>
      </c>
      <c r="O133" s="53">
        <f t="shared" si="48"/>
        <v>0</v>
      </c>
      <c r="P133" s="211">
        <f t="shared" si="48"/>
        <v>0</v>
      </c>
      <c r="Q133" s="53">
        <f t="shared" si="48"/>
        <v>0</v>
      </c>
      <c r="R133" s="211">
        <f t="shared" si="48"/>
        <v>0</v>
      </c>
      <c r="S133" s="53">
        <f t="shared" si="48"/>
        <v>0</v>
      </c>
      <c r="T133" s="211">
        <f t="shared" si="48"/>
        <v>0</v>
      </c>
      <c r="U133" s="53">
        <f t="shared" si="48"/>
        <v>0</v>
      </c>
      <c r="V133" s="211">
        <f t="shared" si="48"/>
        <v>0</v>
      </c>
      <c r="W133" s="53">
        <f t="shared" si="48"/>
        <v>0</v>
      </c>
      <c r="X133" s="211">
        <f t="shared" si="48"/>
        <v>0</v>
      </c>
      <c r="Y133" s="53">
        <f t="shared" si="48"/>
        <v>0</v>
      </c>
      <c r="Z133" s="211">
        <f t="shared" si="48"/>
        <v>0</v>
      </c>
      <c r="AA133" s="53">
        <f t="shared" si="48"/>
        <v>0</v>
      </c>
    </row>
    <row r="134" spans="1:27" ht="51" x14ac:dyDescent="0.2">
      <c r="A134" s="55" t="s">
        <v>60</v>
      </c>
      <c r="B134" s="56" t="s">
        <v>34</v>
      </c>
      <c r="C134" s="136" t="str">
        <f>C116</f>
        <v>N/A</v>
      </c>
      <c r="D134" s="212" t="str">
        <f>D116</f>
        <v>General Administration</v>
      </c>
      <c r="E134" s="80" t="str">
        <f t="shared" ref="E134:I134" si="49">E116</f>
        <v>General Administration</v>
      </c>
      <c r="F134" s="212" t="str">
        <f t="shared" si="49"/>
        <v>General Administration</v>
      </c>
      <c r="G134" s="80" t="str">
        <f t="shared" si="49"/>
        <v>Community Mental Health, Projects &amp; Grants</v>
      </c>
      <c r="H134" s="212" t="str">
        <f t="shared" si="49"/>
        <v>Community Mental Health, Projects &amp; Grants, SCSHARE, NAMI</v>
      </c>
      <c r="I134" s="80" t="str">
        <f t="shared" si="49"/>
        <v>Community Mental Health, Projects &amp; Grants</v>
      </c>
      <c r="J134" s="212" t="str">
        <f>J116</f>
        <v xml:space="preserve">Harris Hospital, Bryan Forensics, Bryan Civil, Medical Clinics, Bryan Hall </v>
      </c>
      <c r="K134" s="80" t="str">
        <f t="shared" ref="K134:O134" si="50">K116</f>
        <v xml:space="preserve">Harris Hospital, Bryan Forensics, Bryan Civil, Medical Clinics, Bryan Hall </v>
      </c>
      <c r="L134" s="212" t="str">
        <f t="shared" si="50"/>
        <v xml:space="preserve">Harris Hospital, Bryan Forensics, Bryan Civil, Medical Clinics, Bryan Hall </v>
      </c>
      <c r="M134" s="80" t="str">
        <f t="shared" si="50"/>
        <v>Morris Village</v>
      </c>
      <c r="N134" s="212" t="str">
        <f t="shared" si="50"/>
        <v>Morris Village</v>
      </c>
      <c r="O134" s="80" t="str">
        <f t="shared" si="50"/>
        <v>Morris Village</v>
      </c>
      <c r="P134" s="212" t="str">
        <f>P116</f>
        <v>Support Services, Public Safety, Training &amp; Research, Nutritional Services</v>
      </c>
      <c r="Q134" s="80" t="str">
        <f t="shared" ref="Q134:U134" si="51">Q116</f>
        <v>Support Services, Public Safety, Training &amp; Research, Nutritional Services</v>
      </c>
      <c r="R134" s="212" t="str">
        <f t="shared" si="51"/>
        <v>Support Services, Public Safety, Training &amp; Research, Nutritional Services</v>
      </c>
      <c r="S134" s="80" t="str">
        <f t="shared" si="51"/>
        <v>Stone Pavilion, Campbell Veterans, Victory House, Roddey Pavilion</v>
      </c>
      <c r="T134" s="212" t="str">
        <f t="shared" si="51"/>
        <v>Stone Pavilion, Campbell Veterans, Victory House, Roddey Pavilion</v>
      </c>
      <c r="U134" s="80" t="str">
        <f t="shared" si="51"/>
        <v>Stone Pavilion, Campbell Veterans, Victory House, Roddey Pavilion</v>
      </c>
      <c r="V134" s="212" t="str">
        <f>V116</f>
        <v>Sexual Predator Treatment Program</v>
      </c>
      <c r="W134" s="80" t="str">
        <f t="shared" ref="W134:AA134" si="52">W116</f>
        <v>Sexual Predator Treatment Program</v>
      </c>
      <c r="X134" s="212" t="str">
        <f t="shared" si="52"/>
        <v>Sexual Predator Treatment Program</v>
      </c>
      <c r="Y134" s="80" t="str">
        <f t="shared" si="52"/>
        <v>Employee Benefits</v>
      </c>
      <c r="Z134" s="212" t="str">
        <f t="shared" si="52"/>
        <v>Employee Benefits</v>
      </c>
      <c r="AA134" s="80" t="str">
        <f t="shared" si="52"/>
        <v>Employee Benefits</v>
      </c>
    </row>
    <row r="135" spans="1:27" x14ac:dyDescent="0.2">
      <c r="A135" s="55" t="s">
        <v>61</v>
      </c>
      <c r="B135" s="117" t="s">
        <v>248</v>
      </c>
      <c r="C135" s="61">
        <f t="shared" ref="C135:AA135" si="53">C123</f>
        <v>566583519</v>
      </c>
      <c r="D135" s="205">
        <f t="shared" si="53"/>
        <v>3618999</v>
      </c>
      <c r="E135" s="57">
        <f t="shared" si="53"/>
        <v>868511</v>
      </c>
      <c r="F135" s="205">
        <f t="shared" si="53"/>
        <v>0</v>
      </c>
      <c r="G135" s="57">
        <f t="shared" si="53"/>
        <v>71075463</v>
      </c>
      <c r="H135" s="205">
        <f t="shared" si="53"/>
        <v>93820468</v>
      </c>
      <c r="I135" s="57">
        <f t="shared" si="53"/>
        <v>16130595</v>
      </c>
      <c r="J135" s="205">
        <f t="shared" si="53"/>
        <v>43345339</v>
      </c>
      <c r="K135" s="57">
        <f t="shared" si="53"/>
        <v>82434592</v>
      </c>
      <c r="L135" s="205">
        <f t="shared" si="53"/>
        <v>0</v>
      </c>
      <c r="M135" s="57">
        <f t="shared" si="53"/>
        <v>7585687</v>
      </c>
      <c r="N135" s="205">
        <f t="shared" si="53"/>
        <v>7218010</v>
      </c>
      <c r="O135" s="57">
        <f t="shared" si="53"/>
        <v>0</v>
      </c>
      <c r="P135" s="205">
        <f t="shared" si="53"/>
        <v>26700617</v>
      </c>
      <c r="Q135" s="57">
        <f t="shared" si="53"/>
        <v>9451890</v>
      </c>
      <c r="R135" s="205">
        <f t="shared" si="53"/>
        <v>-12157</v>
      </c>
      <c r="S135" s="57">
        <f t="shared" si="53"/>
        <v>23126165</v>
      </c>
      <c r="T135" s="205">
        <f t="shared" si="53"/>
        <v>69476545</v>
      </c>
      <c r="U135" s="57">
        <f t="shared" si="53"/>
        <v>0</v>
      </c>
      <c r="V135" s="205">
        <f t="shared" si="53"/>
        <v>19779676</v>
      </c>
      <c r="W135" s="57">
        <f t="shared" si="53"/>
        <v>0</v>
      </c>
      <c r="X135" s="205">
        <f t="shared" si="53"/>
        <v>0</v>
      </c>
      <c r="Y135" s="57">
        <f t="shared" si="53"/>
        <v>47122343</v>
      </c>
      <c r="Z135" s="205">
        <f t="shared" si="53"/>
        <v>43452839</v>
      </c>
      <c r="AA135" s="57">
        <f t="shared" si="53"/>
        <v>1387937</v>
      </c>
    </row>
    <row r="136" spans="1:27" x14ac:dyDescent="0.2">
      <c r="A136" s="55"/>
      <c r="B136" s="56"/>
      <c r="C136" s="61"/>
      <c r="D136" s="57"/>
      <c r="E136" s="57"/>
      <c r="F136" s="57"/>
      <c r="G136" s="57"/>
      <c r="H136" s="57"/>
      <c r="I136" s="57"/>
      <c r="J136" s="57"/>
      <c r="K136" s="57"/>
      <c r="L136" s="57"/>
      <c r="M136" s="57"/>
      <c r="N136" s="57"/>
      <c r="O136" s="57"/>
      <c r="P136" s="57"/>
      <c r="Q136" s="57"/>
      <c r="R136" s="57"/>
      <c r="S136" s="57"/>
      <c r="T136" s="57"/>
      <c r="U136" s="57"/>
      <c r="V136" s="57"/>
      <c r="W136" s="57"/>
      <c r="X136" s="57"/>
      <c r="Y136" s="57"/>
      <c r="Z136" s="57"/>
      <c r="AA136" s="57"/>
    </row>
    <row r="137" spans="1:27" x14ac:dyDescent="0.2">
      <c r="A137" s="55"/>
      <c r="B137" s="125" t="s">
        <v>284</v>
      </c>
      <c r="C137" s="61"/>
      <c r="D137" s="62" t="s">
        <v>9</v>
      </c>
      <c r="E137" s="62" t="s">
        <v>8</v>
      </c>
      <c r="F137" s="62" t="s">
        <v>218</v>
      </c>
      <c r="G137" s="61"/>
      <c r="H137" s="61"/>
      <c r="I137" s="61"/>
      <c r="J137" s="61"/>
      <c r="K137" s="61"/>
      <c r="L137" s="61"/>
      <c r="M137" s="61"/>
      <c r="N137" s="61"/>
      <c r="O137" s="61"/>
      <c r="P137" s="61"/>
      <c r="Q137" s="61"/>
      <c r="R137" s="61"/>
      <c r="S137" s="61"/>
      <c r="T137" s="61"/>
      <c r="U137" s="61"/>
      <c r="V137" s="61"/>
      <c r="W137" s="61"/>
      <c r="X137" s="61"/>
      <c r="Y137" s="61"/>
      <c r="Z137" s="61"/>
      <c r="AA137" s="61"/>
    </row>
    <row r="138" spans="1:27" x14ac:dyDescent="0.2">
      <c r="A138" s="55"/>
      <c r="B138" s="56" t="s">
        <v>430</v>
      </c>
      <c r="C138" s="114"/>
      <c r="D138" s="213"/>
      <c r="E138" s="115"/>
      <c r="F138" s="213"/>
      <c r="G138" s="115"/>
      <c r="H138" s="213"/>
      <c r="I138" s="115"/>
      <c r="J138" s="213"/>
      <c r="K138" s="115"/>
      <c r="L138" s="213"/>
      <c r="M138" s="115"/>
      <c r="N138" s="213"/>
      <c r="O138" s="115"/>
      <c r="P138" s="213"/>
      <c r="Q138" s="115"/>
      <c r="R138" s="213"/>
      <c r="S138" s="115"/>
      <c r="T138" s="213"/>
      <c r="U138" s="115"/>
      <c r="V138" s="213"/>
      <c r="W138" s="115"/>
      <c r="X138" s="213"/>
      <c r="Y138" s="115"/>
      <c r="Z138" s="213"/>
      <c r="AA138" s="115"/>
    </row>
    <row r="139" spans="1:27" ht="38.25" x14ac:dyDescent="0.2">
      <c r="A139" s="2"/>
      <c r="B139" s="170" t="s">
        <v>431</v>
      </c>
      <c r="C139" s="137" t="s">
        <v>421</v>
      </c>
      <c r="D139" s="205"/>
      <c r="E139" s="57"/>
      <c r="F139" s="205"/>
      <c r="G139" s="57">
        <v>7618672</v>
      </c>
      <c r="H139" s="205">
        <v>71075463</v>
      </c>
      <c r="I139" s="57">
        <v>76141622</v>
      </c>
      <c r="J139" s="205"/>
      <c r="K139" s="57"/>
      <c r="L139" s="205"/>
      <c r="M139" s="57"/>
      <c r="N139" s="205"/>
      <c r="O139" s="57"/>
      <c r="P139" s="205"/>
      <c r="Q139" s="57"/>
      <c r="R139" s="205"/>
      <c r="S139" s="57"/>
      <c r="T139" s="205"/>
      <c r="U139" s="57"/>
      <c r="V139" s="205"/>
      <c r="W139" s="57"/>
      <c r="X139" s="205"/>
      <c r="Y139" s="57"/>
      <c r="Z139" s="205"/>
      <c r="AA139" s="57"/>
    </row>
    <row r="140" spans="1:27" s="254" customFormat="1" ht="25.5" x14ac:dyDescent="0.2">
      <c r="A140" s="2"/>
      <c r="B140" s="170"/>
      <c r="C140" s="137" t="s">
        <v>493</v>
      </c>
      <c r="D140" s="205"/>
      <c r="E140" s="57"/>
      <c r="F140" s="205"/>
      <c r="G140" s="57"/>
      <c r="H140" s="205"/>
      <c r="I140" s="57"/>
      <c r="J140" s="205">
        <v>0</v>
      </c>
      <c r="K140" s="57">
        <v>43345339</v>
      </c>
      <c r="L140" s="205">
        <v>44939186</v>
      </c>
      <c r="M140" s="57"/>
      <c r="N140" s="205"/>
      <c r="O140" s="57"/>
      <c r="P140" s="205"/>
      <c r="Q140" s="57"/>
      <c r="R140" s="205"/>
      <c r="S140" s="57"/>
      <c r="T140" s="205"/>
      <c r="U140" s="57"/>
      <c r="V140" s="205"/>
      <c r="W140" s="57"/>
      <c r="X140" s="205"/>
      <c r="Y140" s="57"/>
      <c r="Z140" s="205"/>
      <c r="AA140" s="57"/>
    </row>
    <row r="141" spans="1:27" s="254" customFormat="1" x14ac:dyDescent="0.2">
      <c r="A141" s="2"/>
      <c r="B141" s="170" t="s">
        <v>432</v>
      </c>
      <c r="C141" s="137"/>
      <c r="D141" s="205"/>
      <c r="E141" s="57"/>
      <c r="F141" s="205"/>
      <c r="G141" s="57"/>
      <c r="H141" s="205"/>
      <c r="I141" s="57"/>
      <c r="J141" s="205"/>
      <c r="K141" s="57"/>
      <c r="L141" s="205"/>
      <c r="M141" s="57"/>
      <c r="N141" s="205"/>
      <c r="O141" s="57"/>
      <c r="P141" s="205"/>
      <c r="Q141" s="57"/>
      <c r="R141" s="205"/>
      <c r="S141" s="57"/>
      <c r="T141" s="205"/>
      <c r="U141" s="57"/>
      <c r="V141" s="205"/>
      <c r="W141" s="57"/>
      <c r="X141" s="205"/>
      <c r="Y141" s="57"/>
      <c r="Z141" s="205"/>
      <c r="AA141" s="57"/>
    </row>
    <row r="142" spans="1:27" s="254" customFormat="1" ht="38.25" x14ac:dyDescent="0.2">
      <c r="A142" s="2"/>
      <c r="B142" s="170" t="s">
        <v>466</v>
      </c>
      <c r="C142" s="137" t="s">
        <v>424</v>
      </c>
      <c r="D142" s="205"/>
      <c r="E142" s="57"/>
      <c r="F142" s="205"/>
      <c r="G142" s="57"/>
      <c r="H142" s="205"/>
      <c r="I142" s="57"/>
      <c r="J142" s="205"/>
      <c r="K142" s="57"/>
      <c r="L142" s="205"/>
      <c r="M142" s="57">
        <v>0</v>
      </c>
      <c r="N142" s="205">
        <v>7585687</v>
      </c>
      <c r="O142" s="57">
        <v>3416687</v>
      </c>
      <c r="P142" s="205"/>
      <c r="Q142" s="57"/>
      <c r="R142" s="205"/>
      <c r="S142" s="57"/>
      <c r="T142" s="205"/>
      <c r="U142" s="57"/>
      <c r="V142" s="205"/>
      <c r="W142" s="57"/>
      <c r="X142" s="205"/>
      <c r="Y142" s="57"/>
      <c r="Z142" s="205"/>
      <c r="AA142" s="57"/>
    </row>
    <row r="143" spans="1:27" s="254" customFormat="1" x14ac:dyDescent="0.2">
      <c r="A143" s="2"/>
      <c r="B143" s="170" t="s">
        <v>433</v>
      </c>
      <c r="C143" s="137"/>
      <c r="D143" s="205"/>
      <c r="E143" s="57"/>
      <c r="F143" s="205"/>
      <c r="G143" s="57"/>
      <c r="H143" s="205"/>
      <c r="I143" s="57"/>
      <c r="J143" s="205"/>
      <c r="K143" s="57"/>
      <c r="L143" s="205"/>
      <c r="M143" s="57"/>
      <c r="N143" s="205"/>
      <c r="O143" s="57"/>
      <c r="P143" s="205"/>
      <c r="Q143" s="57"/>
      <c r="R143" s="205"/>
      <c r="S143" s="57"/>
      <c r="T143" s="205"/>
      <c r="U143" s="57"/>
      <c r="V143" s="205"/>
      <c r="W143" s="57"/>
      <c r="X143" s="205"/>
      <c r="Y143" s="57"/>
      <c r="Z143" s="205"/>
      <c r="AA143" s="57"/>
    </row>
    <row r="144" spans="1:27" s="254" customFormat="1" ht="51" x14ac:dyDescent="0.2">
      <c r="A144" s="2"/>
      <c r="B144" s="170" t="s">
        <v>434</v>
      </c>
      <c r="C144" s="137" t="s">
        <v>428</v>
      </c>
      <c r="D144" s="205"/>
      <c r="E144" s="57"/>
      <c r="F144" s="205"/>
      <c r="G144" s="57"/>
      <c r="H144" s="205"/>
      <c r="I144" s="57"/>
      <c r="J144" s="205"/>
      <c r="K144" s="57"/>
      <c r="L144" s="205"/>
      <c r="M144" s="57"/>
      <c r="N144" s="205"/>
      <c r="O144" s="57"/>
      <c r="P144" s="205"/>
      <c r="Q144" s="57"/>
      <c r="R144" s="205"/>
      <c r="S144" s="57">
        <v>0</v>
      </c>
      <c r="T144" s="205">
        <v>23126165</v>
      </c>
      <c r="U144" s="57">
        <v>41969550</v>
      </c>
      <c r="V144" s="205"/>
      <c r="W144" s="57"/>
      <c r="X144" s="205"/>
      <c r="Y144" s="57"/>
      <c r="Z144" s="205"/>
      <c r="AA144" s="57"/>
    </row>
    <row r="145" spans="1:27" s="254" customFormat="1" ht="25.5" x14ac:dyDescent="0.2">
      <c r="A145" s="2"/>
      <c r="B145" s="170" t="s">
        <v>435</v>
      </c>
      <c r="C145" s="137"/>
      <c r="D145" s="205"/>
      <c r="E145" s="57"/>
      <c r="F145" s="205"/>
      <c r="G145" s="57"/>
      <c r="H145" s="205"/>
      <c r="I145" s="57"/>
      <c r="J145" s="205"/>
      <c r="K145" s="57"/>
      <c r="L145" s="205"/>
      <c r="M145" s="57"/>
      <c r="N145" s="205"/>
      <c r="O145" s="57"/>
      <c r="P145" s="205"/>
      <c r="Q145" s="57"/>
      <c r="R145" s="205"/>
      <c r="S145" s="57"/>
      <c r="T145" s="205"/>
      <c r="U145" s="57"/>
      <c r="V145" s="205"/>
      <c r="W145" s="57"/>
      <c r="X145" s="205"/>
      <c r="Y145" s="57"/>
      <c r="Z145" s="205"/>
      <c r="AA145" s="57"/>
    </row>
    <row r="146" spans="1:27" s="254" customFormat="1" ht="38.25" x14ac:dyDescent="0.2">
      <c r="A146" s="2"/>
      <c r="B146" s="170" t="s">
        <v>436</v>
      </c>
      <c r="C146" s="137" t="s">
        <v>429</v>
      </c>
      <c r="D146" s="205"/>
      <c r="E146" s="57"/>
      <c r="F146" s="205"/>
      <c r="G146" s="57"/>
      <c r="H146" s="205"/>
      <c r="I146" s="57"/>
      <c r="J146" s="205"/>
      <c r="K146" s="57"/>
      <c r="L146" s="205"/>
      <c r="M146" s="57"/>
      <c r="N146" s="205"/>
      <c r="O146" s="57"/>
      <c r="P146" s="205"/>
      <c r="Q146" s="57"/>
      <c r="R146" s="205"/>
      <c r="S146" s="57"/>
      <c r="T146" s="205"/>
      <c r="U146" s="57"/>
      <c r="V146" s="205">
        <v>0</v>
      </c>
      <c r="W146" s="57">
        <v>19779676</v>
      </c>
      <c r="X146" s="205">
        <v>17454</v>
      </c>
      <c r="Y146" s="57"/>
      <c r="Z146" s="205"/>
      <c r="AA146" s="57"/>
    </row>
    <row r="147" spans="1:27" s="254" customFormat="1" ht="25.5" x14ac:dyDescent="0.2">
      <c r="A147" s="2"/>
      <c r="B147" s="170" t="s">
        <v>437</v>
      </c>
      <c r="C147" s="137"/>
      <c r="D147" s="205"/>
      <c r="E147" s="57"/>
      <c r="F147" s="205"/>
      <c r="G147" s="57"/>
      <c r="H147" s="205"/>
      <c r="I147" s="57"/>
      <c r="J147" s="205"/>
      <c r="K147" s="57"/>
      <c r="L147" s="205"/>
      <c r="M147" s="57"/>
      <c r="N147" s="205"/>
      <c r="O147" s="57"/>
      <c r="P147" s="205"/>
      <c r="Q147" s="57"/>
      <c r="R147" s="205"/>
      <c r="S147" s="57"/>
      <c r="T147" s="205"/>
      <c r="U147" s="57"/>
      <c r="V147" s="205"/>
      <c r="W147" s="57"/>
      <c r="X147" s="205"/>
      <c r="Y147" s="57"/>
      <c r="Z147" s="205"/>
      <c r="AA147" s="57"/>
    </row>
    <row r="148" spans="1:27" s="254" customFormat="1" ht="127.5" x14ac:dyDescent="0.2">
      <c r="A148" s="2"/>
      <c r="B148" s="170" t="s">
        <v>438</v>
      </c>
      <c r="C148" s="137" t="s">
        <v>440</v>
      </c>
      <c r="D148" s="205">
        <v>0</v>
      </c>
      <c r="E148" s="57">
        <v>3618999</v>
      </c>
      <c r="F148" s="205">
        <v>117276</v>
      </c>
      <c r="G148" s="57"/>
      <c r="H148" s="205"/>
      <c r="I148" s="57"/>
      <c r="J148" s="205"/>
      <c r="K148" s="57"/>
      <c r="L148" s="205"/>
      <c r="M148" s="57"/>
      <c r="N148" s="205"/>
      <c r="O148" s="57"/>
      <c r="P148" s="205"/>
      <c r="Q148" s="57"/>
      <c r="R148" s="205"/>
      <c r="S148" s="57"/>
      <c r="T148" s="205"/>
      <c r="U148" s="57"/>
      <c r="V148" s="205"/>
      <c r="W148" s="57"/>
      <c r="X148" s="205"/>
      <c r="Y148" s="57"/>
      <c r="Z148" s="205"/>
      <c r="AA148" s="57"/>
    </row>
    <row r="149" spans="1:27" s="254" customFormat="1" ht="178.5" x14ac:dyDescent="0.2">
      <c r="A149" s="2"/>
      <c r="B149" s="170" t="s">
        <v>439</v>
      </c>
      <c r="C149" s="137" t="s">
        <v>442</v>
      </c>
      <c r="D149" s="205"/>
      <c r="E149" s="57"/>
      <c r="F149" s="205"/>
      <c r="G149" s="57"/>
      <c r="H149" s="205"/>
      <c r="I149" s="57"/>
      <c r="J149" s="205"/>
      <c r="K149" s="57"/>
      <c r="L149" s="205"/>
      <c r="M149" s="57"/>
      <c r="N149" s="205"/>
      <c r="O149" s="57"/>
      <c r="P149" s="205">
        <v>86913</v>
      </c>
      <c r="Q149" s="57">
        <v>26700617</v>
      </c>
      <c r="R149" s="205">
        <v>7375681</v>
      </c>
      <c r="S149" s="57"/>
      <c r="T149" s="205"/>
      <c r="U149" s="57"/>
      <c r="V149" s="205"/>
      <c r="W149" s="57"/>
      <c r="X149" s="205"/>
      <c r="Y149" s="57"/>
      <c r="Z149" s="205"/>
      <c r="AA149" s="57"/>
    </row>
    <row r="150" spans="1:27" ht="25.5" x14ac:dyDescent="0.2">
      <c r="A150" s="2"/>
      <c r="B150" s="170" t="s">
        <v>456</v>
      </c>
      <c r="C150" s="137"/>
      <c r="D150" s="205"/>
      <c r="E150" s="57"/>
      <c r="F150" s="205"/>
      <c r="G150" s="57"/>
      <c r="H150" s="205"/>
      <c r="I150" s="57"/>
      <c r="J150" s="205"/>
      <c r="K150" s="57"/>
      <c r="L150" s="205"/>
      <c r="M150" s="57"/>
      <c r="N150" s="205"/>
      <c r="O150" s="57"/>
      <c r="P150" s="205"/>
      <c r="Q150" s="57"/>
      <c r="R150" s="205"/>
      <c r="S150" s="57"/>
      <c r="T150" s="205"/>
      <c r="U150" s="57"/>
      <c r="V150" s="205"/>
      <c r="W150" s="57"/>
      <c r="X150" s="205"/>
      <c r="Y150" s="57">
        <v>688605</v>
      </c>
      <c r="Z150" s="205">
        <v>49571006</v>
      </c>
      <c r="AA150" s="57">
        <v>31600919</v>
      </c>
    </row>
    <row r="151" spans="1:27" x14ac:dyDescent="0.2">
      <c r="A151" s="2" t="s">
        <v>62</v>
      </c>
      <c r="B151" s="170" t="s">
        <v>261</v>
      </c>
      <c r="C151" s="137"/>
      <c r="D151" s="205"/>
      <c r="E151" s="57"/>
      <c r="F151" s="205"/>
      <c r="G151" s="57"/>
      <c r="H151" s="205"/>
      <c r="I151" s="57"/>
      <c r="J151" s="205"/>
      <c r="K151" s="57"/>
      <c r="L151" s="205"/>
      <c r="M151" s="57"/>
      <c r="N151" s="205"/>
      <c r="O151" s="57"/>
      <c r="P151" s="205"/>
      <c r="Q151" s="57"/>
      <c r="R151" s="205"/>
      <c r="S151" s="57"/>
      <c r="T151" s="205"/>
      <c r="U151" s="57"/>
      <c r="V151" s="205"/>
      <c r="W151" s="57"/>
      <c r="X151" s="205"/>
      <c r="Y151" s="57"/>
      <c r="Z151" s="205"/>
      <c r="AA151" s="57"/>
    </row>
    <row r="152" spans="1:27" x14ac:dyDescent="0.2">
      <c r="A152" s="2"/>
      <c r="B152" s="138" t="s">
        <v>125</v>
      </c>
      <c r="C152" s="82">
        <f>SUM(D152:CA152)</f>
        <v>458775517</v>
      </c>
      <c r="D152" s="75">
        <f t="shared" ref="D152:AA152" si="54">SUM(D138:D150)</f>
        <v>0</v>
      </c>
      <c r="E152" s="75">
        <f t="shared" si="54"/>
        <v>3618999</v>
      </c>
      <c r="F152" s="75">
        <f t="shared" si="54"/>
        <v>117276</v>
      </c>
      <c r="G152" s="75">
        <f t="shared" si="54"/>
        <v>7618672</v>
      </c>
      <c r="H152" s="75">
        <f t="shared" si="54"/>
        <v>71075463</v>
      </c>
      <c r="I152" s="75">
        <f t="shared" si="54"/>
        <v>76141622</v>
      </c>
      <c r="J152" s="75">
        <f t="shared" si="54"/>
        <v>0</v>
      </c>
      <c r="K152" s="75">
        <f t="shared" si="54"/>
        <v>43345339</v>
      </c>
      <c r="L152" s="75">
        <f t="shared" si="54"/>
        <v>44939186</v>
      </c>
      <c r="M152" s="75">
        <f t="shared" si="54"/>
        <v>0</v>
      </c>
      <c r="N152" s="75">
        <f t="shared" si="54"/>
        <v>7585687</v>
      </c>
      <c r="O152" s="75">
        <f t="shared" si="54"/>
        <v>3416687</v>
      </c>
      <c r="P152" s="75">
        <f t="shared" si="54"/>
        <v>86913</v>
      </c>
      <c r="Q152" s="75">
        <f t="shared" si="54"/>
        <v>26700617</v>
      </c>
      <c r="R152" s="75">
        <f t="shared" si="54"/>
        <v>7375681</v>
      </c>
      <c r="S152" s="75">
        <f t="shared" si="54"/>
        <v>0</v>
      </c>
      <c r="T152" s="75">
        <f t="shared" si="54"/>
        <v>23126165</v>
      </c>
      <c r="U152" s="75">
        <f t="shared" si="54"/>
        <v>41969550</v>
      </c>
      <c r="V152" s="75">
        <f t="shared" si="54"/>
        <v>0</v>
      </c>
      <c r="W152" s="75">
        <f t="shared" si="54"/>
        <v>19779676</v>
      </c>
      <c r="X152" s="75">
        <f t="shared" si="54"/>
        <v>17454</v>
      </c>
      <c r="Y152" s="75">
        <f t="shared" si="54"/>
        <v>688605</v>
      </c>
      <c r="Z152" s="75">
        <f t="shared" si="54"/>
        <v>49571006</v>
      </c>
      <c r="AA152" s="75">
        <f t="shared" si="54"/>
        <v>31600919</v>
      </c>
    </row>
    <row r="153" spans="1:27" x14ac:dyDescent="0.2">
      <c r="A153" s="2" t="s">
        <v>170</v>
      </c>
      <c r="B153" s="124"/>
      <c r="C153" s="83"/>
      <c r="D153" s="121"/>
      <c r="E153" s="121"/>
      <c r="F153" s="121"/>
      <c r="G153" s="121"/>
      <c r="H153" s="121"/>
      <c r="I153" s="121"/>
      <c r="J153" s="121"/>
      <c r="K153" s="121"/>
      <c r="L153" s="121"/>
      <c r="M153" s="121"/>
      <c r="N153" s="121"/>
      <c r="O153" s="121"/>
      <c r="P153" s="121"/>
      <c r="Q153" s="121"/>
      <c r="R153" s="121"/>
      <c r="S153" s="121"/>
      <c r="T153" s="121"/>
      <c r="U153" s="121"/>
      <c r="V153" s="121"/>
      <c r="W153" s="121"/>
      <c r="X153" s="121"/>
      <c r="Y153" s="121"/>
      <c r="Z153" s="121"/>
      <c r="AA153" s="121"/>
    </row>
    <row r="154" spans="1:27" ht="25.5" x14ac:dyDescent="0.2">
      <c r="A154" s="2"/>
      <c r="B154" s="56" t="s">
        <v>122</v>
      </c>
      <c r="C154" s="83"/>
      <c r="D154" s="214"/>
      <c r="E154" s="121"/>
      <c r="F154" s="214"/>
      <c r="G154" s="121"/>
      <c r="H154" s="214"/>
      <c r="I154" s="121"/>
      <c r="J154" s="214"/>
      <c r="K154" s="121"/>
      <c r="L154" s="214"/>
      <c r="M154" s="121"/>
      <c r="N154" s="214"/>
      <c r="O154" s="121"/>
      <c r="P154" s="214"/>
      <c r="Q154" s="121"/>
      <c r="R154" s="214"/>
      <c r="S154" s="121"/>
      <c r="T154" s="214"/>
      <c r="U154" s="121"/>
      <c r="V154" s="214"/>
      <c r="W154" s="121"/>
      <c r="X154" s="214"/>
      <c r="Y154" s="121"/>
      <c r="Z154" s="214"/>
      <c r="AA154" s="121"/>
    </row>
    <row r="155" spans="1:27" x14ac:dyDescent="0.2">
      <c r="A155" s="2" t="s">
        <v>63</v>
      </c>
      <c r="B155" s="124"/>
      <c r="C155" s="86"/>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row>
    <row r="156" spans="1:27" x14ac:dyDescent="0.2">
      <c r="A156" s="2"/>
      <c r="B156" s="125" t="s">
        <v>38</v>
      </c>
      <c r="C156" s="116" t="s">
        <v>28</v>
      </c>
      <c r="D156" s="9"/>
      <c r="E156" s="9"/>
      <c r="F156" s="9"/>
      <c r="G156" s="9"/>
      <c r="H156" s="9"/>
      <c r="I156" s="9"/>
      <c r="J156" s="9"/>
      <c r="K156" s="9"/>
      <c r="L156" s="9"/>
      <c r="M156" s="9"/>
      <c r="N156" s="9"/>
      <c r="O156" s="9"/>
      <c r="P156" s="9"/>
      <c r="Q156" s="9"/>
      <c r="R156" s="9"/>
      <c r="S156" s="9"/>
      <c r="T156" s="9"/>
      <c r="U156" s="9"/>
      <c r="V156" s="9"/>
      <c r="W156" s="9"/>
      <c r="X156" s="9"/>
      <c r="Y156" s="9"/>
      <c r="Z156" s="9"/>
      <c r="AA156" s="9"/>
    </row>
    <row r="157" spans="1:27" x14ac:dyDescent="0.2">
      <c r="A157" s="2" t="s">
        <v>64</v>
      </c>
      <c r="B157" s="79" t="s">
        <v>285</v>
      </c>
      <c r="C157" s="157">
        <f>SUM(D156:CA156)</f>
        <v>0</v>
      </c>
      <c r="D157" s="208">
        <v>0</v>
      </c>
      <c r="E157" s="59">
        <v>0</v>
      </c>
      <c r="F157" s="208">
        <v>0</v>
      </c>
      <c r="G157" s="59">
        <v>0</v>
      </c>
      <c r="H157" s="208">
        <v>0</v>
      </c>
      <c r="I157" s="59">
        <v>0</v>
      </c>
      <c r="J157" s="208">
        <v>0</v>
      </c>
      <c r="K157" s="59">
        <v>0</v>
      </c>
      <c r="L157" s="208">
        <v>0</v>
      </c>
      <c r="M157" s="59">
        <v>0</v>
      </c>
      <c r="N157" s="208">
        <v>0</v>
      </c>
      <c r="O157" s="59">
        <v>0</v>
      </c>
      <c r="P157" s="208">
        <v>0</v>
      </c>
      <c r="Q157" s="59">
        <v>0</v>
      </c>
      <c r="R157" s="208">
        <v>0</v>
      </c>
      <c r="S157" s="59">
        <v>0</v>
      </c>
      <c r="T157" s="208">
        <v>0</v>
      </c>
      <c r="U157" s="59">
        <v>0</v>
      </c>
      <c r="V157" s="208">
        <v>0</v>
      </c>
      <c r="W157" s="59">
        <v>0</v>
      </c>
      <c r="X157" s="208">
        <v>0</v>
      </c>
      <c r="Y157" s="59">
        <v>0</v>
      </c>
      <c r="Z157" s="208">
        <v>0</v>
      </c>
      <c r="AA157" s="59">
        <v>0</v>
      </c>
    </row>
    <row r="158" spans="1:27" ht="13.5" thickBot="1" x14ac:dyDescent="0.25">
      <c r="A158" s="55"/>
      <c r="B158" s="132" t="s">
        <v>249</v>
      </c>
      <c r="C158" s="74">
        <f>SUM(D157:CA157)</f>
        <v>0</v>
      </c>
      <c r="D158" s="66">
        <v>0</v>
      </c>
      <c r="E158" s="66">
        <v>0</v>
      </c>
      <c r="F158" s="66">
        <v>0</v>
      </c>
      <c r="G158" s="66">
        <v>0</v>
      </c>
      <c r="H158" s="66">
        <v>0</v>
      </c>
      <c r="I158" s="66">
        <v>0</v>
      </c>
      <c r="J158" s="66">
        <v>0</v>
      </c>
      <c r="K158" s="66">
        <v>0</v>
      </c>
      <c r="L158" s="66">
        <v>0</v>
      </c>
      <c r="M158" s="66">
        <v>0</v>
      </c>
      <c r="N158" s="66">
        <v>0</v>
      </c>
      <c r="O158" s="66">
        <v>0</v>
      </c>
      <c r="P158" s="66">
        <v>0</v>
      </c>
      <c r="Q158" s="66">
        <v>0</v>
      </c>
      <c r="R158" s="66">
        <v>0</v>
      </c>
      <c r="S158" s="66">
        <v>0</v>
      </c>
      <c r="T158" s="66">
        <v>0</v>
      </c>
      <c r="U158" s="66">
        <v>0</v>
      </c>
      <c r="V158" s="66">
        <v>0</v>
      </c>
      <c r="W158" s="66">
        <v>0</v>
      </c>
      <c r="X158" s="66">
        <v>0</v>
      </c>
      <c r="Y158" s="66">
        <v>0</v>
      </c>
      <c r="Z158" s="66">
        <v>0</v>
      </c>
      <c r="AA158" s="66">
        <v>0</v>
      </c>
    </row>
    <row r="159" spans="1:27" x14ac:dyDescent="0.2">
      <c r="A159" s="55"/>
      <c r="B159" s="20"/>
      <c r="C159" s="84"/>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row>
    <row r="160" spans="1:27" s="19" customFormat="1" ht="16.5" thickBot="1" x14ac:dyDescent="0.25">
      <c r="A160" s="55"/>
      <c r="B160" s="129" t="s">
        <v>250</v>
      </c>
      <c r="C160" s="84"/>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row>
    <row r="161" spans="1:27" x14ac:dyDescent="0.2">
      <c r="A161" s="55" t="s">
        <v>65</v>
      </c>
      <c r="B161" s="126" t="s">
        <v>73</v>
      </c>
      <c r="C161" s="112" t="s">
        <v>28</v>
      </c>
      <c r="D161" s="69"/>
      <c r="E161" s="69"/>
      <c r="F161" s="69"/>
      <c r="G161" s="69"/>
      <c r="H161" s="69"/>
      <c r="I161" s="69"/>
      <c r="J161" s="69"/>
      <c r="K161" s="69"/>
      <c r="L161" s="69"/>
      <c r="M161" s="69"/>
      <c r="N161" s="69"/>
      <c r="O161" s="69"/>
      <c r="P161" s="69"/>
      <c r="Q161" s="69"/>
      <c r="R161" s="69"/>
      <c r="S161" s="69"/>
      <c r="T161" s="69"/>
      <c r="U161" s="69"/>
      <c r="V161" s="69"/>
      <c r="W161" s="69"/>
      <c r="X161" s="69"/>
      <c r="Y161" s="69"/>
      <c r="Z161" s="69"/>
      <c r="AA161" s="69"/>
    </row>
    <row r="162" spans="1:27" x14ac:dyDescent="0.2">
      <c r="A162" s="2" t="s">
        <v>66</v>
      </c>
      <c r="B162" s="63" t="str">
        <f>B81</f>
        <v>Source of Funds</v>
      </c>
      <c r="C162" s="136" t="str">
        <f t="shared" ref="C162:AA162" si="55">C94</f>
        <v>N/A</v>
      </c>
      <c r="D162" s="212" t="str">
        <f t="shared" si="55"/>
        <v>General</v>
      </c>
      <c r="E162" s="80" t="str">
        <f t="shared" si="55"/>
        <v>Other</v>
      </c>
      <c r="F162" s="212" t="str">
        <f t="shared" si="55"/>
        <v>Federal</v>
      </c>
      <c r="G162" s="80" t="str">
        <f t="shared" si="55"/>
        <v>General</v>
      </c>
      <c r="H162" s="212" t="str">
        <f t="shared" si="55"/>
        <v>Other</v>
      </c>
      <c r="I162" s="80" t="str">
        <f t="shared" si="55"/>
        <v>Federal</v>
      </c>
      <c r="J162" s="212" t="str">
        <f t="shared" si="55"/>
        <v>General</v>
      </c>
      <c r="K162" s="80" t="str">
        <f t="shared" si="55"/>
        <v>Other</v>
      </c>
      <c r="L162" s="212" t="str">
        <f t="shared" si="55"/>
        <v>Federal</v>
      </c>
      <c r="M162" s="80" t="str">
        <f t="shared" si="55"/>
        <v>General</v>
      </c>
      <c r="N162" s="212" t="str">
        <f t="shared" si="55"/>
        <v>Other</v>
      </c>
      <c r="O162" s="80" t="str">
        <f t="shared" si="55"/>
        <v>Federal</v>
      </c>
      <c r="P162" s="212" t="str">
        <f t="shared" si="55"/>
        <v>General</v>
      </c>
      <c r="Q162" s="80" t="str">
        <f t="shared" si="55"/>
        <v>Other</v>
      </c>
      <c r="R162" s="212" t="str">
        <f t="shared" si="55"/>
        <v>Federal</v>
      </c>
      <c r="S162" s="80" t="str">
        <f t="shared" si="55"/>
        <v>General</v>
      </c>
      <c r="T162" s="212" t="str">
        <f t="shared" si="55"/>
        <v>Other</v>
      </c>
      <c r="U162" s="80" t="str">
        <f t="shared" si="55"/>
        <v>Federal</v>
      </c>
      <c r="V162" s="212" t="str">
        <f t="shared" si="55"/>
        <v>General</v>
      </c>
      <c r="W162" s="80" t="str">
        <f t="shared" si="55"/>
        <v>Other</v>
      </c>
      <c r="X162" s="212" t="str">
        <f t="shared" si="55"/>
        <v>Federal</v>
      </c>
      <c r="Y162" s="80" t="str">
        <f t="shared" si="55"/>
        <v>General</v>
      </c>
      <c r="Z162" s="212" t="str">
        <f t="shared" si="55"/>
        <v>Other</v>
      </c>
      <c r="AA162" s="80" t="str">
        <f t="shared" si="55"/>
        <v>Federal</v>
      </c>
    </row>
    <row r="163" spans="1:27" x14ac:dyDescent="0.2">
      <c r="A163" s="2" t="s">
        <v>67</v>
      </c>
      <c r="B163" s="56" t="str">
        <f>B82</f>
        <v xml:space="preserve">Recurring or one-time? </v>
      </c>
      <c r="C163" s="136" t="str">
        <f t="shared" ref="C163:AA163" si="56">C95</f>
        <v>N/A</v>
      </c>
      <c r="D163" s="212" t="str">
        <f t="shared" si="56"/>
        <v>Recurring</v>
      </c>
      <c r="E163" s="80" t="str">
        <f t="shared" si="56"/>
        <v>Recurring</v>
      </c>
      <c r="F163" s="212" t="str">
        <f t="shared" si="56"/>
        <v>Recurring</v>
      </c>
      <c r="G163" s="80" t="str">
        <f t="shared" si="56"/>
        <v>Recurring</v>
      </c>
      <c r="H163" s="212" t="str">
        <f t="shared" si="56"/>
        <v>Recurring</v>
      </c>
      <c r="I163" s="80" t="str">
        <f t="shared" si="56"/>
        <v>Recurring</v>
      </c>
      <c r="J163" s="212" t="str">
        <f t="shared" si="56"/>
        <v>Recurring</v>
      </c>
      <c r="K163" s="80" t="str">
        <f t="shared" si="56"/>
        <v>Recurring</v>
      </c>
      <c r="L163" s="212" t="str">
        <f t="shared" si="56"/>
        <v>Recurring</v>
      </c>
      <c r="M163" s="80" t="str">
        <f t="shared" si="56"/>
        <v>Recurring</v>
      </c>
      <c r="N163" s="212" t="str">
        <f t="shared" si="56"/>
        <v>Recurring</v>
      </c>
      <c r="O163" s="80" t="str">
        <f t="shared" si="56"/>
        <v>Recurring</v>
      </c>
      <c r="P163" s="212" t="str">
        <f t="shared" si="56"/>
        <v>Recurring</v>
      </c>
      <c r="Q163" s="80" t="str">
        <f t="shared" si="56"/>
        <v>Recurring</v>
      </c>
      <c r="R163" s="212" t="str">
        <f t="shared" si="56"/>
        <v>Recurring</v>
      </c>
      <c r="S163" s="80" t="str">
        <f t="shared" si="56"/>
        <v>Recurring</v>
      </c>
      <c r="T163" s="212" t="str">
        <f t="shared" si="56"/>
        <v>Recurring</v>
      </c>
      <c r="U163" s="80" t="str">
        <f t="shared" si="56"/>
        <v>Recurring</v>
      </c>
      <c r="V163" s="212" t="str">
        <f t="shared" si="56"/>
        <v>Recurring</v>
      </c>
      <c r="W163" s="80" t="str">
        <f t="shared" si="56"/>
        <v>Recurring</v>
      </c>
      <c r="X163" s="212" t="str">
        <f t="shared" si="56"/>
        <v>Recurring</v>
      </c>
      <c r="Y163" s="80" t="str">
        <f t="shared" si="56"/>
        <v>Recurring</v>
      </c>
      <c r="Z163" s="212" t="str">
        <f t="shared" si="56"/>
        <v>Recurring</v>
      </c>
      <c r="AA163" s="80" t="str">
        <f t="shared" si="56"/>
        <v>Recurring</v>
      </c>
    </row>
    <row r="164" spans="1:27" x14ac:dyDescent="0.2">
      <c r="A164" s="55" t="s">
        <v>68</v>
      </c>
      <c r="B164" s="56" t="str">
        <f>B83</f>
        <v>State, Federal, or Other?</v>
      </c>
      <c r="C164" s="136" t="str">
        <f t="shared" ref="C164:AA164" si="57">C96</f>
        <v>N/A</v>
      </c>
      <c r="D164" s="212" t="str">
        <f t="shared" si="57"/>
        <v>State</v>
      </c>
      <c r="E164" s="80" t="str">
        <f t="shared" si="57"/>
        <v>Other</v>
      </c>
      <c r="F164" s="212" t="str">
        <f t="shared" si="57"/>
        <v>Federal</v>
      </c>
      <c r="G164" s="80" t="str">
        <f t="shared" si="57"/>
        <v>State</v>
      </c>
      <c r="H164" s="212" t="str">
        <f t="shared" si="57"/>
        <v>Other</v>
      </c>
      <c r="I164" s="80" t="str">
        <f t="shared" si="57"/>
        <v>Federal</v>
      </c>
      <c r="J164" s="212" t="str">
        <f t="shared" si="57"/>
        <v>State</v>
      </c>
      <c r="K164" s="80" t="str">
        <f t="shared" si="57"/>
        <v>Other</v>
      </c>
      <c r="L164" s="212" t="str">
        <f t="shared" si="57"/>
        <v>Federal</v>
      </c>
      <c r="M164" s="80" t="str">
        <f t="shared" si="57"/>
        <v>State</v>
      </c>
      <c r="N164" s="212" t="str">
        <f t="shared" si="57"/>
        <v>Other</v>
      </c>
      <c r="O164" s="80" t="str">
        <f t="shared" si="57"/>
        <v>Federal</v>
      </c>
      <c r="P164" s="212" t="str">
        <f t="shared" si="57"/>
        <v>State</v>
      </c>
      <c r="Q164" s="80" t="str">
        <f t="shared" si="57"/>
        <v>Other</v>
      </c>
      <c r="R164" s="212" t="str">
        <f t="shared" si="57"/>
        <v>Federal</v>
      </c>
      <c r="S164" s="80" t="str">
        <f t="shared" si="57"/>
        <v>State</v>
      </c>
      <c r="T164" s="212" t="str">
        <f t="shared" si="57"/>
        <v>Other</v>
      </c>
      <c r="U164" s="80" t="str">
        <f t="shared" si="57"/>
        <v>Federal</v>
      </c>
      <c r="V164" s="212" t="str">
        <f t="shared" si="57"/>
        <v>State</v>
      </c>
      <c r="W164" s="80" t="str">
        <f t="shared" si="57"/>
        <v>Other</v>
      </c>
      <c r="X164" s="212" t="str">
        <f t="shared" si="57"/>
        <v>Federal</v>
      </c>
      <c r="Y164" s="80" t="str">
        <f t="shared" si="57"/>
        <v>State</v>
      </c>
      <c r="Z164" s="212" t="str">
        <f t="shared" si="57"/>
        <v>Other</v>
      </c>
      <c r="AA164" s="80" t="str">
        <f t="shared" si="57"/>
        <v>Federal</v>
      </c>
    </row>
    <row r="165" spans="1:27" ht="51" x14ac:dyDescent="0.2">
      <c r="A165" s="2" t="s">
        <v>69</v>
      </c>
      <c r="B165" s="56" t="str">
        <f>B84</f>
        <v>State Funded Program Description in the General Appropriations Act</v>
      </c>
      <c r="C165" s="158" t="str">
        <f t="shared" ref="C165:AA165" si="58">C116</f>
        <v>N/A</v>
      </c>
      <c r="D165" s="215" t="str">
        <f t="shared" si="58"/>
        <v>General Administration</v>
      </c>
      <c r="E165" s="64" t="str">
        <f t="shared" si="58"/>
        <v>General Administration</v>
      </c>
      <c r="F165" s="215" t="str">
        <f t="shared" si="58"/>
        <v>General Administration</v>
      </c>
      <c r="G165" s="64" t="str">
        <f t="shared" si="58"/>
        <v>Community Mental Health, Projects &amp; Grants</v>
      </c>
      <c r="H165" s="215" t="str">
        <f t="shared" si="58"/>
        <v>Community Mental Health, Projects &amp; Grants, SCSHARE, NAMI</v>
      </c>
      <c r="I165" s="64" t="str">
        <f t="shared" si="58"/>
        <v>Community Mental Health, Projects &amp; Grants</v>
      </c>
      <c r="J165" s="215" t="str">
        <f t="shared" si="58"/>
        <v xml:space="preserve">Harris Hospital, Bryan Forensics, Bryan Civil, Medical Clinics, Bryan Hall </v>
      </c>
      <c r="K165" s="64" t="str">
        <f t="shared" si="58"/>
        <v xml:space="preserve">Harris Hospital, Bryan Forensics, Bryan Civil, Medical Clinics, Bryan Hall </v>
      </c>
      <c r="L165" s="215" t="str">
        <f t="shared" si="58"/>
        <v xml:space="preserve">Harris Hospital, Bryan Forensics, Bryan Civil, Medical Clinics, Bryan Hall </v>
      </c>
      <c r="M165" s="64" t="str">
        <f t="shared" si="58"/>
        <v>Morris Village</v>
      </c>
      <c r="N165" s="215" t="str">
        <f t="shared" si="58"/>
        <v>Morris Village</v>
      </c>
      <c r="O165" s="64" t="str">
        <f t="shared" si="58"/>
        <v>Morris Village</v>
      </c>
      <c r="P165" s="215" t="str">
        <f t="shared" si="58"/>
        <v>Support Services, Public Safety, Training &amp; Research, Nutritional Services</v>
      </c>
      <c r="Q165" s="64" t="str">
        <f t="shared" si="58"/>
        <v>Support Services, Public Safety, Training &amp; Research, Nutritional Services</v>
      </c>
      <c r="R165" s="215" t="str">
        <f t="shared" si="58"/>
        <v>Support Services, Public Safety, Training &amp; Research, Nutritional Services</v>
      </c>
      <c r="S165" s="64" t="str">
        <f t="shared" si="58"/>
        <v>Stone Pavilion, Campbell Veterans, Victory House, Roddey Pavilion</v>
      </c>
      <c r="T165" s="215" t="str">
        <f t="shared" si="58"/>
        <v>Stone Pavilion, Campbell Veterans, Victory House, Roddey Pavilion</v>
      </c>
      <c r="U165" s="64" t="str">
        <f t="shared" si="58"/>
        <v>Stone Pavilion, Campbell Veterans, Victory House, Roddey Pavilion</v>
      </c>
      <c r="V165" s="215" t="str">
        <f t="shared" si="58"/>
        <v>Sexual Predator Treatment Program</v>
      </c>
      <c r="W165" s="64" t="str">
        <f t="shared" si="58"/>
        <v>Sexual Predator Treatment Program</v>
      </c>
      <c r="X165" s="215" t="str">
        <f t="shared" si="58"/>
        <v>Sexual Predator Treatment Program</v>
      </c>
      <c r="Y165" s="64" t="str">
        <f t="shared" si="58"/>
        <v>Employee Benefits</v>
      </c>
      <c r="Z165" s="215" t="str">
        <f t="shared" si="58"/>
        <v>Employee Benefits</v>
      </c>
      <c r="AA165" s="64" t="str">
        <f t="shared" si="58"/>
        <v>Employee Benefits</v>
      </c>
    </row>
    <row r="166" spans="1:27" x14ac:dyDescent="0.2">
      <c r="A166" s="2" t="s">
        <v>70</v>
      </c>
      <c r="B166" s="56" t="str">
        <f t="shared" ref="B166:AA166" si="59">B123</f>
        <v xml:space="preserve">Total allowed to spend by END of 2018-19  </v>
      </c>
      <c r="C166" s="61">
        <f t="shared" si="59"/>
        <v>566583519</v>
      </c>
      <c r="D166" s="205">
        <f t="shared" si="59"/>
        <v>3618999</v>
      </c>
      <c r="E166" s="57">
        <f t="shared" si="59"/>
        <v>868511</v>
      </c>
      <c r="F166" s="205">
        <f t="shared" si="59"/>
        <v>0</v>
      </c>
      <c r="G166" s="57">
        <f t="shared" si="59"/>
        <v>71075463</v>
      </c>
      <c r="H166" s="205">
        <f t="shared" si="59"/>
        <v>93820468</v>
      </c>
      <c r="I166" s="57">
        <f t="shared" si="59"/>
        <v>16130595</v>
      </c>
      <c r="J166" s="205">
        <f t="shared" si="59"/>
        <v>43345339</v>
      </c>
      <c r="K166" s="57">
        <f t="shared" si="59"/>
        <v>82434592</v>
      </c>
      <c r="L166" s="205">
        <f t="shared" si="59"/>
        <v>0</v>
      </c>
      <c r="M166" s="57">
        <f t="shared" si="59"/>
        <v>7585687</v>
      </c>
      <c r="N166" s="205">
        <f t="shared" si="59"/>
        <v>7218010</v>
      </c>
      <c r="O166" s="57">
        <f t="shared" si="59"/>
        <v>0</v>
      </c>
      <c r="P166" s="205">
        <f t="shared" si="59"/>
        <v>26700617</v>
      </c>
      <c r="Q166" s="57">
        <f t="shared" si="59"/>
        <v>9451890</v>
      </c>
      <c r="R166" s="205">
        <f t="shared" si="59"/>
        <v>-12157</v>
      </c>
      <c r="S166" s="57">
        <f t="shared" si="59"/>
        <v>23126165</v>
      </c>
      <c r="T166" s="205">
        <f t="shared" si="59"/>
        <v>69476545</v>
      </c>
      <c r="U166" s="57">
        <f t="shared" si="59"/>
        <v>0</v>
      </c>
      <c r="V166" s="205">
        <f t="shared" si="59"/>
        <v>19779676</v>
      </c>
      <c r="W166" s="57">
        <f t="shared" si="59"/>
        <v>0</v>
      </c>
      <c r="X166" s="205">
        <f t="shared" si="59"/>
        <v>0</v>
      </c>
      <c r="Y166" s="57">
        <f t="shared" si="59"/>
        <v>47122343</v>
      </c>
      <c r="Z166" s="205">
        <f t="shared" si="59"/>
        <v>43452839</v>
      </c>
      <c r="AA166" s="57">
        <f t="shared" si="59"/>
        <v>1387937</v>
      </c>
    </row>
    <row r="167" spans="1:27" s="3" customFormat="1" x14ac:dyDescent="0.2">
      <c r="A167" s="2" t="s">
        <v>71</v>
      </c>
      <c r="B167" s="56" t="s">
        <v>74</v>
      </c>
      <c r="C167" s="61">
        <f t="shared" ref="C167:AA167" si="60">C152</f>
        <v>458775517</v>
      </c>
      <c r="D167" s="205">
        <f t="shared" si="60"/>
        <v>0</v>
      </c>
      <c r="E167" s="57">
        <f t="shared" si="60"/>
        <v>3618999</v>
      </c>
      <c r="F167" s="205">
        <f t="shared" si="60"/>
        <v>117276</v>
      </c>
      <c r="G167" s="57">
        <f t="shared" si="60"/>
        <v>7618672</v>
      </c>
      <c r="H167" s="205">
        <f t="shared" si="60"/>
        <v>71075463</v>
      </c>
      <c r="I167" s="57">
        <f t="shared" si="60"/>
        <v>76141622</v>
      </c>
      <c r="J167" s="205">
        <f t="shared" si="60"/>
        <v>0</v>
      </c>
      <c r="K167" s="57">
        <f t="shared" si="60"/>
        <v>43345339</v>
      </c>
      <c r="L167" s="205">
        <f t="shared" si="60"/>
        <v>44939186</v>
      </c>
      <c r="M167" s="57">
        <f t="shared" si="60"/>
        <v>0</v>
      </c>
      <c r="N167" s="205">
        <f t="shared" si="60"/>
        <v>7585687</v>
      </c>
      <c r="O167" s="57">
        <f t="shared" si="60"/>
        <v>3416687</v>
      </c>
      <c r="P167" s="205">
        <f t="shared" si="60"/>
        <v>86913</v>
      </c>
      <c r="Q167" s="57">
        <f t="shared" si="60"/>
        <v>26700617</v>
      </c>
      <c r="R167" s="205">
        <f t="shared" si="60"/>
        <v>7375681</v>
      </c>
      <c r="S167" s="57">
        <f t="shared" si="60"/>
        <v>0</v>
      </c>
      <c r="T167" s="205">
        <f t="shared" si="60"/>
        <v>23126165</v>
      </c>
      <c r="U167" s="57">
        <f t="shared" si="60"/>
        <v>41969550</v>
      </c>
      <c r="V167" s="205">
        <f t="shared" si="60"/>
        <v>0</v>
      </c>
      <c r="W167" s="57">
        <f t="shared" si="60"/>
        <v>19779676</v>
      </c>
      <c r="X167" s="205">
        <f t="shared" si="60"/>
        <v>17454</v>
      </c>
      <c r="Y167" s="57">
        <f t="shared" si="60"/>
        <v>688605</v>
      </c>
      <c r="Z167" s="205">
        <f t="shared" si="60"/>
        <v>49571006</v>
      </c>
      <c r="AA167" s="57">
        <f t="shared" si="60"/>
        <v>31600919</v>
      </c>
    </row>
    <row r="168" spans="1:27" x14ac:dyDescent="0.2">
      <c r="A168" s="2" t="s">
        <v>72</v>
      </c>
      <c r="B168" s="56" t="s">
        <v>75</v>
      </c>
      <c r="C168" s="134">
        <f>C158</f>
        <v>0</v>
      </c>
      <c r="D168" s="216">
        <f t="shared" ref="D168:AA168" si="61">D158</f>
        <v>0</v>
      </c>
      <c r="E168" s="60">
        <f t="shared" si="61"/>
        <v>0</v>
      </c>
      <c r="F168" s="216">
        <f t="shared" si="61"/>
        <v>0</v>
      </c>
      <c r="G168" s="60">
        <f t="shared" si="61"/>
        <v>0</v>
      </c>
      <c r="H168" s="216">
        <f t="shared" si="61"/>
        <v>0</v>
      </c>
      <c r="I168" s="60">
        <f t="shared" si="61"/>
        <v>0</v>
      </c>
      <c r="J168" s="216">
        <f t="shared" si="61"/>
        <v>0</v>
      </c>
      <c r="K168" s="60">
        <f t="shared" si="61"/>
        <v>0</v>
      </c>
      <c r="L168" s="216">
        <f t="shared" si="61"/>
        <v>0</v>
      </c>
      <c r="M168" s="60">
        <f t="shared" si="61"/>
        <v>0</v>
      </c>
      <c r="N168" s="216">
        <f t="shared" si="61"/>
        <v>0</v>
      </c>
      <c r="O168" s="60">
        <f t="shared" si="61"/>
        <v>0</v>
      </c>
      <c r="P168" s="216">
        <f t="shared" si="61"/>
        <v>0</v>
      </c>
      <c r="Q168" s="60">
        <f t="shared" si="61"/>
        <v>0</v>
      </c>
      <c r="R168" s="216">
        <f t="shared" si="61"/>
        <v>0</v>
      </c>
      <c r="S168" s="60">
        <f t="shared" si="61"/>
        <v>0</v>
      </c>
      <c r="T168" s="216">
        <f t="shared" si="61"/>
        <v>0</v>
      </c>
      <c r="U168" s="60">
        <f t="shared" si="61"/>
        <v>0</v>
      </c>
      <c r="V168" s="216">
        <f t="shared" si="61"/>
        <v>0</v>
      </c>
      <c r="W168" s="60">
        <f t="shared" si="61"/>
        <v>0</v>
      </c>
      <c r="X168" s="216">
        <f t="shared" si="61"/>
        <v>0</v>
      </c>
      <c r="Y168" s="60">
        <f t="shared" si="61"/>
        <v>0</v>
      </c>
      <c r="Z168" s="216">
        <f t="shared" si="61"/>
        <v>0</v>
      </c>
      <c r="AA168" s="60">
        <f t="shared" si="61"/>
        <v>0</v>
      </c>
    </row>
    <row r="169" spans="1:27" s="3" customFormat="1" ht="13.5" thickBot="1" x14ac:dyDescent="0.25">
      <c r="A169" s="2"/>
      <c r="B169" s="46" t="s">
        <v>76</v>
      </c>
      <c r="C169" s="159">
        <f>C166-C167-C168</f>
        <v>107808002</v>
      </c>
      <c r="D169" s="160">
        <f t="shared" ref="D169:AA169" si="62">D166-D167-D168</f>
        <v>3618999</v>
      </c>
      <c r="E169" s="160">
        <f t="shared" si="62"/>
        <v>-2750488</v>
      </c>
      <c r="F169" s="160">
        <f t="shared" si="62"/>
        <v>-117276</v>
      </c>
      <c r="G169" s="160">
        <f t="shared" si="62"/>
        <v>63456791</v>
      </c>
      <c r="H169" s="160">
        <f t="shared" si="62"/>
        <v>22745005</v>
      </c>
      <c r="I169" s="160">
        <f t="shared" si="62"/>
        <v>-60011027</v>
      </c>
      <c r="J169" s="160">
        <f t="shared" si="62"/>
        <v>43345339</v>
      </c>
      <c r="K169" s="160">
        <f t="shared" si="62"/>
        <v>39089253</v>
      </c>
      <c r="L169" s="160">
        <f t="shared" si="62"/>
        <v>-44939186</v>
      </c>
      <c r="M169" s="160">
        <f t="shared" si="62"/>
        <v>7585687</v>
      </c>
      <c r="N169" s="160">
        <f t="shared" si="62"/>
        <v>-367677</v>
      </c>
      <c r="O169" s="160">
        <f t="shared" si="62"/>
        <v>-3416687</v>
      </c>
      <c r="P169" s="160">
        <f t="shared" si="62"/>
        <v>26613704</v>
      </c>
      <c r="Q169" s="160">
        <f t="shared" si="62"/>
        <v>-17248727</v>
      </c>
      <c r="R169" s="160">
        <f t="shared" si="62"/>
        <v>-7387838</v>
      </c>
      <c r="S169" s="160">
        <f t="shared" si="62"/>
        <v>23126165</v>
      </c>
      <c r="T169" s="160">
        <f t="shared" si="62"/>
        <v>46350380</v>
      </c>
      <c r="U169" s="160">
        <f t="shared" si="62"/>
        <v>-41969550</v>
      </c>
      <c r="V169" s="160">
        <f t="shared" si="62"/>
        <v>19779676</v>
      </c>
      <c r="W169" s="160">
        <f t="shared" si="62"/>
        <v>-19779676</v>
      </c>
      <c r="X169" s="160">
        <f t="shared" si="62"/>
        <v>-17454</v>
      </c>
      <c r="Y169" s="160">
        <f t="shared" si="62"/>
        <v>46433738</v>
      </c>
      <c r="Z169" s="160">
        <f t="shared" si="62"/>
        <v>-6118167</v>
      </c>
      <c r="AA169" s="160">
        <f t="shared" si="62"/>
        <v>-30212982</v>
      </c>
    </row>
    <row r="170" spans="1:27" x14ac:dyDescent="0.2">
      <c r="B170" s="4"/>
      <c r="C170" s="84"/>
      <c r="D170" s="9"/>
      <c r="E170" s="9"/>
      <c r="F170" s="9"/>
      <c r="G170" s="9"/>
      <c r="H170" s="9"/>
      <c r="I170" s="9"/>
      <c r="J170" s="9"/>
      <c r="K170" s="9"/>
      <c r="L170" s="9"/>
      <c r="M170" s="9"/>
      <c r="N170" s="9"/>
      <c r="O170" s="9"/>
      <c r="P170" s="9"/>
      <c r="Q170" s="9"/>
      <c r="R170" s="9"/>
      <c r="S170" s="9"/>
      <c r="T170" s="9"/>
      <c r="U170" s="9"/>
      <c r="V170" s="9"/>
      <c r="W170" s="9"/>
      <c r="X170" s="9"/>
      <c r="Y170" s="9"/>
      <c r="Z170" s="9"/>
      <c r="AA170" s="9"/>
    </row>
  </sheetData>
  <mergeCells count="11">
    <mergeCell ref="C1:D1"/>
    <mergeCell ref="C2:D2"/>
    <mergeCell ref="B5:G5"/>
    <mergeCell ref="D8:F8"/>
    <mergeCell ref="G8:I8"/>
    <mergeCell ref="Y8:AA8"/>
    <mergeCell ref="J8:L8"/>
    <mergeCell ref="M8:O8"/>
    <mergeCell ref="P8:R8"/>
    <mergeCell ref="S8:U8"/>
    <mergeCell ref="V8:X8"/>
  </mergeCells>
  <conditionalFormatting sqref="B69:B70">
    <cfRule type="expression" dxfId="14" priority="11" stopIfTrue="1">
      <formula>#REF!="O"</formula>
    </cfRule>
    <cfRule type="expression" dxfId="13" priority="12" stopIfTrue="1">
      <formula>#REF!="S"</formula>
    </cfRule>
  </conditionalFormatting>
  <conditionalFormatting sqref="B69:B70">
    <cfRule type="expression" dxfId="12" priority="13">
      <formula>#REF!="O"</formula>
    </cfRule>
    <cfRule type="expression" dxfId="11" priority="14">
      <formula>#REF!="S"</formula>
    </cfRule>
    <cfRule type="expression" dxfId="10" priority="15">
      <formula>#REF!="G"</formula>
    </cfRule>
  </conditionalFormatting>
  <conditionalFormatting sqref="B139:B151">
    <cfRule type="expression" dxfId="9" priority="6" stopIfTrue="1">
      <formula>#REF!="O"</formula>
    </cfRule>
    <cfRule type="expression" dxfId="8" priority="7" stopIfTrue="1">
      <formula>#REF!="S"</formula>
    </cfRule>
  </conditionalFormatting>
  <conditionalFormatting sqref="B139:B151">
    <cfRule type="expression" dxfId="7" priority="8">
      <formula>#REF!="O"</formula>
    </cfRule>
    <cfRule type="expression" dxfId="6" priority="9">
      <formula>#REF!="S"</formula>
    </cfRule>
    <cfRule type="expression" dxfId="5" priority="10">
      <formula>#REF!="G"</formula>
    </cfRule>
  </conditionalFormatting>
  <conditionalFormatting sqref="B56:B67">
    <cfRule type="expression" dxfId="4" priority="1" stopIfTrue="1">
      <formula>#REF!="O"</formula>
    </cfRule>
    <cfRule type="expression" dxfId="3" priority="2" stopIfTrue="1">
      <formula>#REF!="S"</formula>
    </cfRule>
  </conditionalFormatting>
  <conditionalFormatting sqref="B56:B67">
    <cfRule type="expression" dxfId="2" priority="3">
      <formula>#REF!="O"</formula>
    </cfRule>
    <cfRule type="expression" dxfId="1" priority="4">
      <formula>#REF!="S"</formula>
    </cfRule>
    <cfRule type="expression" dxfId="0" priority="5">
      <formula>#REF!="G"</formula>
    </cfRule>
  </conditionalFormatting>
  <pageMargins left="0.7" right="0.7" top="0.75" bottom="0.75" header="0.3" footer="0.3"/>
  <pageSetup paperSize="5" scale="30" fitToHeight="0" orientation="landscape" r:id="rId1"/>
  <headerFooter>
    <oddHeader>&amp;C&amp;"Arial,Bold"&amp;14&amp;EComprehensive Strategic Finances&amp;"Arial,Regular"&amp;10&amp;E
&amp;12(Study Step 1: Agency Legal Directives, Plan and Resources)</oddHeader>
  </headerFooter>
  <rowBreaks count="1" manualBreakCount="1">
    <brk id="89" max="16383" man="1"/>
  </rowBreaks>
  <extLst>
    <ext xmlns:x14="http://schemas.microsoft.com/office/spreadsheetml/2009/9/main" uri="{CCE6A557-97BC-4b89-ADB6-D9C93CAAB3DF}">
      <x14:dataValidations xmlns:xm="http://schemas.microsoft.com/office/excel/2006/main" disablePrompts="1" count="2">
        <x14:dataValidation type="list" allowBlank="1" showInputMessage="1" showErrorMessage="1">
          <x14:formula1>
            <xm:f>'C:\Users\wtw14\AppData\Local\Microsoft\Windows\INetCache\Content.Outlook\4YIK09PO\[PER Survey - Submitted to S.Cooner 10-11-18.xlsx]Drop Down Options'!#REF!</xm:f>
          </x14:formula1>
          <xm:sqref>D15:AA15</xm:sqref>
        </x14:dataValidation>
        <x14:dataValidation type="list" allowBlank="1" showInputMessage="1" showErrorMessage="1">
          <x14:formula1>
            <xm:f>'C:\Users\wtw14\AppData\Local\Microsoft\Windows\INetCache\Content.Outlook\4YIK09PO\[PER Survey - Submitted to S.Cooner 10-11-18.xlsx]Drop Down Options'!#REF!</xm:f>
          </x14:formula1>
          <xm:sqref>D14:AA14 D11:AA12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1"/>
  <sheetViews>
    <sheetView zoomScale="75" zoomScaleNormal="75" workbookViewId="0">
      <pane xSplit="5" ySplit="7" topLeftCell="F63" activePane="bottomRight" state="frozen"/>
      <selection pane="topRight"/>
      <selection pane="bottomLeft"/>
      <selection pane="bottomRight" activeCell="A72" sqref="A72:A73"/>
    </sheetView>
  </sheetViews>
  <sheetFormatPr defaultRowHeight="12.75" x14ac:dyDescent="0.2"/>
  <cols>
    <col min="1" max="1" width="9.140625" style="141"/>
    <col min="2" max="2" width="20" style="141" customWidth="1"/>
    <col min="3" max="3" width="18.42578125" style="141" customWidth="1"/>
    <col min="4" max="4" width="16.7109375" style="141" customWidth="1"/>
    <col min="5" max="5" width="14.5703125" style="141" customWidth="1"/>
    <col min="6" max="6" width="9.5703125" style="141" customWidth="1"/>
    <col min="7" max="7" width="14.85546875" style="141" customWidth="1"/>
    <col min="8" max="8" width="17.7109375" style="141" customWidth="1"/>
    <col min="9" max="9" width="15" style="141" customWidth="1"/>
    <col min="10" max="10" width="17.42578125" style="141" customWidth="1"/>
    <col min="11" max="11" width="16" style="141" customWidth="1"/>
    <col min="12" max="12" width="18.42578125" style="141" customWidth="1"/>
    <col min="13" max="13" width="17" style="141" customWidth="1"/>
    <col min="14" max="14" width="18" style="141" customWidth="1"/>
    <col min="15" max="15" width="38.42578125" style="141" customWidth="1"/>
    <col min="16" max="16" width="31.5703125" style="243" customWidth="1"/>
    <col min="17" max="17" width="23.7109375" style="141" customWidth="1"/>
    <col min="18" max="18" width="18.5703125" style="141" customWidth="1"/>
    <col min="19" max="19" width="16.7109375" style="141" customWidth="1"/>
    <col min="20" max="20" width="7.5703125" style="141" bestFit="1" customWidth="1"/>
    <col min="21" max="21" width="25.7109375" style="141" customWidth="1"/>
    <col min="22" max="16384" width="9.140625" style="141"/>
  </cols>
  <sheetData>
    <row r="1" spans="1:20" s="247" customFormat="1" ht="18" customHeight="1" x14ac:dyDescent="0.2">
      <c r="B1" s="246" t="s">
        <v>0</v>
      </c>
      <c r="C1" s="295" t="s">
        <v>457</v>
      </c>
      <c r="D1" s="296"/>
      <c r="P1" s="248"/>
    </row>
    <row r="2" spans="1:20" s="247" customFormat="1" ht="18" customHeight="1" x14ac:dyDescent="0.2">
      <c r="B2" s="246" t="s">
        <v>1</v>
      </c>
      <c r="C2" s="297">
        <v>43475</v>
      </c>
      <c r="D2" s="298"/>
      <c r="P2" s="248"/>
    </row>
    <row r="3" spans="1:20" x14ac:dyDescent="0.2">
      <c r="B3" s="39"/>
      <c r="C3" s="13"/>
      <c r="D3" s="25"/>
    </row>
    <row r="4" spans="1:20" ht="126.75" customHeight="1" x14ac:dyDescent="0.2">
      <c r="B4" s="292" t="s">
        <v>6</v>
      </c>
      <c r="C4" s="293"/>
      <c r="D4" s="293"/>
      <c r="E4" s="293"/>
      <c r="F4" s="293"/>
      <c r="G4" s="293"/>
      <c r="H4" s="293"/>
      <c r="I4" s="293"/>
      <c r="J4" s="293"/>
      <c r="K4" s="293"/>
      <c r="L4" s="293"/>
      <c r="M4" s="294"/>
      <c r="R4" s="25"/>
      <c r="S4" s="25"/>
      <c r="T4" s="25"/>
    </row>
    <row r="5" spans="1:20" x14ac:dyDescent="0.2">
      <c r="B5" s="25"/>
      <c r="C5" s="25"/>
      <c r="D5" s="25"/>
      <c r="E5" s="25"/>
      <c r="F5" s="25"/>
      <c r="G5" s="25"/>
      <c r="H5" s="25"/>
      <c r="I5" s="25"/>
      <c r="J5" s="25"/>
      <c r="K5" s="25"/>
      <c r="L5" s="25"/>
      <c r="M5" s="25"/>
      <c r="R5" s="25"/>
      <c r="S5" s="25"/>
      <c r="T5" s="25"/>
    </row>
    <row r="6" spans="1:20" x14ac:dyDescent="0.2">
      <c r="B6" s="25"/>
      <c r="C6" s="25"/>
      <c r="D6" s="25"/>
      <c r="E6" s="25"/>
      <c r="F6" s="25"/>
      <c r="G6" s="25"/>
      <c r="H6" s="290" t="s">
        <v>262</v>
      </c>
      <c r="I6" s="291"/>
      <c r="J6" s="291"/>
      <c r="K6" s="291"/>
      <c r="L6" s="291"/>
      <c r="M6" s="291"/>
      <c r="O6" s="25"/>
      <c r="P6" s="240"/>
      <c r="Q6" s="25"/>
      <c r="R6" s="25"/>
      <c r="S6" s="25"/>
      <c r="T6" s="25"/>
    </row>
    <row r="7" spans="1:20" ht="82.5" customHeight="1" x14ac:dyDescent="0.2">
      <c r="A7" s="8" t="s">
        <v>5</v>
      </c>
      <c r="B7" s="29" t="s">
        <v>23</v>
      </c>
      <c r="C7" s="31" t="s">
        <v>258</v>
      </c>
      <c r="D7" s="30" t="s">
        <v>259</v>
      </c>
      <c r="E7" s="31" t="s">
        <v>17</v>
      </c>
      <c r="F7" s="31" t="s">
        <v>116</v>
      </c>
      <c r="G7" s="31" t="s">
        <v>267</v>
      </c>
      <c r="H7" s="31" t="s">
        <v>360</v>
      </c>
      <c r="I7" s="31" t="s">
        <v>359</v>
      </c>
      <c r="J7" s="31" t="s">
        <v>357</v>
      </c>
      <c r="K7" s="31" t="s">
        <v>356</v>
      </c>
      <c r="L7" s="31" t="s">
        <v>358</v>
      </c>
      <c r="M7" s="31" t="s">
        <v>361</v>
      </c>
      <c r="N7" s="27" t="s">
        <v>137</v>
      </c>
      <c r="O7" s="24" t="s">
        <v>265</v>
      </c>
      <c r="P7" s="240"/>
      <c r="Q7" s="25"/>
      <c r="R7" s="25"/>
      <c r="S7" s="25"/>
      <c r="T7" s="25"/>
    </row>
    <row r="8" spans="1:20" ht="30" customHeight="1" x14ac:dyDescent="0.2">
      <c r="A8" s="279">
        <v>1</v>
      </c>
      <c r="B8" s="277" t="s">
        <v>290</v>
      </c>
      <c r="C8" s="277" t="s">
        <v>2</v>
      </c>
      <c r="D8" s="277" t="s">
        <v>7</v>
      </c>
      <c r="E8" s="277" t="s">
        <v>294</v>
      </c>
      <c r="F8" s="217" t="s">
        <v>295</v>
      </c>
      <c r="G8" s="221" t="s">
        <v>269</v>
      </c>
      <c r="H8" s="231" t="s">
        <v>209</v>
      </c>
      <c r="I8" s="223">
        <v>26408</v>
      </c>
      <c r="J8" s="223">
        <v>27000</v>
      </c>
      <c r="K8" s="223">
        <v>27762</v>
      </c>
      <c r="L8" s="223">
        <v>27000</v>
      </c>
      <c r="M8" s="223">
        <v>27000</v>
      </c>
      <c r="N8" s="277" t="s">
        <v>177</v>
      </c>
      <c r="O8" s="277" t="s">
        <v>453</v>
      </c>
    </row>
    <row r="9" spans="1:20" ht="30" customHeight="1" x14ac:dyDescent="0.2">
      <c r="A9" s="280"/>
      <c r="B9" s="289"/>
      <c r="C9" s="278"/>
      <c r="D9" s="278"/>
      <c r="E9" s="278"/>
      <c r="F9" s="217" t="s">
        <v>296</v>
      </c>
      <c r="G9" s="223"/>
      <c r="H9" s="223">
        <v>26408</v>
      </c>
      <c r="I9" s="223">
        <v>27016</v>
      </c>
      <c r="J9" s="223">
        <v>27762</v>
      </c>
      <c r="K9" s="223">
        <v>26335</v>
      </c>
      <c r="L9" s="223">
        <v>26998</v>
      </c>
      <c r="M9" s="222"/>
      <c r="N9" s="278"/>
      <c r="O9" s="278"/>
    </row>
    <row r="10" spans="1:20" ht="35.1" customHeight="1" x14ac:dyDescent="0.2">
      <c r="A10" s="282">
        <v>2</v>
      </c>
      <c r="B10" s="284" t="s">
        <v>293</v>
      </c>
      <c r="C10" s="284" t="s">
        <v>2</v>
      </c>
      <c r="D10" s="284" t="s">
        <v>7</v>
      </c>
      <c r="E10" s="284" t="s">
        <v>294</v>
      </c>
      <c r="F10" s="10" t="s">
        <v>109</v>
      </c>
      <c r="G10" s="226" t="s">
        <v>269</v>
      </c>
      <c r="H10" s="226" t="s">
        <v>329</v>
      </c>
      <c r="I10" s="226">
        <v>78825</v>
      </c>
      <c r="J10" s="226">
        <v>78825</v>
      </c>
      <c r="K10" s="226">
        <v>82000</v>
      </c>
      <c r="L10" s="226">
        <v>82000</v>
      </c>
      <c r="M10" s="226">
        <v>82000</v>
      </c>
      <c r="N10" s="286" t="s">
        <v>177</v>
      </c>
      <c r="O10" s="284" t="s">
        <v>454</v>
      </c>
    </row>
    <row r="11" spans="1:20" ht="35.1" customHeight="1" x14ac:dyDescent="0.2">
      <c r="A11" s="288"/>
      <c r="B11" s="289"/>
      <c r="C11" s="285"/>
      <c r="D11" s="285"/>
      <c r="E11" s="285"/>
      <c r="F11" s="10" t="s">
        <v>110</v>
      </c>
      <c r="G11" s="220"/>
      <c r="H11" s="226">
        <v>78825</v>
      </c>
      <c r="I11" s="226">
        <v>80792</v>
      </c>
      <c r="J11" s="226">
        <v>82741</v>
      </c>
      <c r="K11" s="226">
        <v>82560</v>
      </c>
      <c r="L11" s="10">
        <v>84528</v>
      </c>
      <c r="M11" s="10"/>
      <c r="N11" s="286"/>
      <c r="O11" s="285"/>
    </row>
    <row r="12" spans="1:20" ht="39.950000000000003" customHeight="1" x14ac:dyDescent="0.2">
      <c r="A12" s="279">
        <v>3</v>
      </c>
      <c r="B12" s="284" t="s">
        <v>291</v>
      </c>
      <c r="C12" s="277" t="s">
        <v>3</v>
      </c>
      <c r="D12" s="277" t="s">
        <v>7</v>
      </c>
      <c r="E12" s="277" t="s">
        <v>294</v>
      </c>
      <c r="F12" s="217" t="s">
        <v>109</v>
      </c>
      <c r="G12" s="223" t="s">
        <v>269</v>
      </c>
      <c r="H12" s="223" t="s">
        <v>209</v>
      </c>
      <c r="I12" s="223">
        <v>518219</v>
      </c>
      <c r="J12" s="223">
        <v>520000</v>
      </c>
      <c r="K12" s="223">
        <v>527250</v>
      </c>
      <c r="L12" s="223">
        <v>520000</v>
      </c>
      <c r="M12" s="223">
        <v>520000</v>
      </c>
      <c r="N12" s="281" t="s">
        <v>177</v>
      </c>
      <c r="O12" s="277" t="s">
        <v>487</v>
      </c>
    </row>
    <row r="13" spans="1:20" ht="39.950000000000003" customHeight="1" x14ac:dyDescent="0.2">
      <c r="A13" s="280"/>
      <c r="B13" s="289"/>
      <c r="C13" s="278"/>
      <c r="D13" s="278"/>
      <c r="E13" s="278"/>
      <c r="F13" s="217" t="s">
        <v>110</v>
      </c>
      <c r="G13" s="223"/>
      <c r="H13" s="223" t="s">
        <v>209</v>
      </c>
      <c r="I13" s="223">
        <v>528504</v>
      </c>
      <c r="J13" s="223">
        <v>529909</v>
      </c>
      <c r="K13" s="223">
        <v>529909</v>
      </c>
      <c r="L13" s="223">
        <v>533041</v>
      </c>
      <c r="M13" s="217"/>
      <c r="N13" s="281"/>
      <c r="O13" s="278"/>
    </row>
    <row r="14" spans="1:20" ht="30" customHeight="1" x14ac:dyDescent="0.2">
      <c r="A14" s="282">
        <v>4</v>
      </c>
      <c r="B14" s="284" t="s">
        <v>292</v>
      </c>
      <c r="C14" s="284" t="s">
        <v>2</v>
      </c>
      <c r="D14" s="284" t="s">
        <v>7</v>
      </c>
      <c r="E14" s="284" t="s">
        <v>294</v>
      </c>
      <c r="F14" s="10" t="s">
        <v>109</v>
      </c>
      <c r="G14" s="10" t="s">
        <v>269</v>
      </c>
      <c r="H14" s="10" t="s">
        <v>209</v>
      </c>
      <c r="I14" s="10" t="s">
        <v>209</v>
      </c>
      <c r="J14" s="10" t="s">
        <v>209</v>
      </c>
      <c r="K14" s="10">
        <v>220</v>
      </c>
      <c r="L14" s="10">
        <v>220</v>
      </c>
      <c r="M14" s="10">
        <v>220</v>
      </c>
      <c r="N14" s="286" t="s">
        <v>177</v>
      </c>
      <c r="O14" s="284" t="s">
        <v>455</v>
      </c>
    </row>
    <row r="15" spans="1:20" ht="30" customHeight="1" x14ac:dyDescent="0.2">
      <c r="A15" s="288"/>
      <c r="B15" s="289"/>
      <c r="C15" s="285"/>
      <c r="D15" s="285"/>
      <c r="E15" s="285"/>
      <c r="F15" s="10" t="s">
        <v>110</v>
      </c>
      <c r="G15" s="220"/>
      <c r="H15" s="10" t="s">
        <v>209</v>
      </c>
      <c r="I15" s="10" t="s">
        <v>209</v>
      </c>
      <c r="J15" s="10" t="s">
        <v>209</v>
      </c>
      <c r="K15" s="10">
        <v>241</v>
      </c>
      <c r="L15" s="10">
        <v>297</v>
      </c>
      <c r="M15" s="10"/>
      <c r="N15" s="286"/>
      <c r="O15" s="285"/>
    </row>
    <row r="16" spans="1:20" ht="45" customHeight="1" x14ac:dyDescent="0.2">
      <c r="A16" s="279">
        <v>5</v>
      </c>
      <c r="B16" s="284" t="s">
        <v>346</v>
      </c>
      <c r="C16" s="277" t="s">
        <v>3</v>
      </c>
      <c r="D16" s="277" t="s">
        <v>7</v>
      </c>
      <c r="E16" s="277" t="s">
        <v>294</v>
      </c>
      <c r="F16" s="217" t="s">
        <v>109</v>
      </c>
      <c r="G16" s="217" t="s">
        <v>270</v>
      </c>
      <c r="H16" s="231" t="s">
        <v>209</v>
      </c>
      <c r="I16" s="231" t="s">
        <v>330</v>
      </c>
      <c r="J16" s="224">
        <v>0.9</v>
      </c>
      <c r="K16" s="224">
        <v>0.9</v>
      </c>
      <c r="L16" s="224">
        <v>0.9</v>
      </c>
      <c r="M16" s="224">
        <v>0.9</v>
      </c>
      <c r="N16" s="281" t="s">
        <v>177</v>
      </c>
      <c r="O16" s="277" t="s">
        <v>347</v>
      </c>
    </row>
    <row r="17" spans="1:15" ht="45" customHeight="1" x14ac:dyDescent="0.2">
      <c r="A17" s="280"/>
      <c r="B17" s="289"/>
      <c r="C17" s="278"/>
      <c r="D17" s="278"/>
      <c r="E17" s="278"/>
      <c r="F17" s="217" t="s">
        <v>110</v>
      </c>
      <c r="G17" s="217"/>
      <c r="H17" s="231" t="s">
        <v>209</v>
      </c>
      <c r="I17" s="224">
        <v>0.84</v>
      </c>
      <c r="J17" s="224">
        <v>0.84</v>
      </c>
      <c r="K17" s="224">
        <v>0.96</v>
      </c>
      <c r="L17" s="224">
        <v>0.95</v>
      </c>
      <c r="M17" s="217"/>
      <c r="N17" s="281"/>
      <c r="O17" s="278"/>
    </row>
    <row r="18" spans="1:15" ht="45" customHeight="1" x14ac:dyDescent="0.2">
      <c r="A18" s="282">
        <v>6</v>
      </c>
      <c r="B18" s="284" t="s">
        <v>297</v>
      </c>
      <c r="C18" s="284" t="s">
        <v>3</v>
      </c>
      <c r="D18" s="284" t="s">
        <v>7</v>
      </c>
      <c r="E18" s="284" t="s">
        <v>294</v>
      </c>
      <c r="F18" s="10" t="s">
        <v>109</v>
      </c>
      <c r="G18" s="10" t="s">
        <v>270</v>
      </c>
      <c r="H18" s="10">
        <v>4.2</v>
      </c>
      <c r="I18" s="10">
        <v>5.6</v>
      </c>
      <c r="J18" s="10" t="s">
        <v>312</v>
      </c>
      <c r="K18" s="10" t="s">
        <v>312</v>
      </c>
      <c r="L18" s="10" t="s">
        <v>312</v>
      </c>
      <c r="M18" s="10" t="s">
        <v>312</v>
      </c>
      <c r="N18" s="286" t="s">
        <v>177</v>
      </c>
      <c r="O18" s="284" t="s">
        <v>463</v>
      </c>
    </row>
    <row r="19" spans="1:15" ht="45" customHeight="1" x14ac:dyDescent="0.2">
      <c r="A19" s="283"/>
      <c r="B19" s="289"/>
      <c r="C19" s="285"/>
      <c r="D19" s="285"/>
      <c r="E19" s="285"/>
      <c r="F19" s="10" t="s">
        <v>110</v>
      </c>
      <c r="G19" s="10"/>
      <c r="H19" s="10">
        <v>4.0999999999999996</v>
      </c>
      <c r="I19" s="10">
        <v>6.8</v>
      </c>
      <c r="J19" s="10">
        <v>6.8</v>
      </c>
      <c r="K19" s="10">
        <v>5</v>
      </c>
      <c r="L19" s="10">
        <v>3.72</v>
      </c>
      <c r="M19" s="10"/>
      <c r="N19" s="286"/>
      <c r="O19" s="285"/>
    </row>
    <row r="20" spans="1:15" ht="35.1" customHeight="1" x14ac:dyDescent="0.2">
      <c r="A20" s="279">
        <v>7</v>
      </c>
      <c r="B20" s="284" t="s">
        <v>314</v>
      </c>
      <c r="C20" s="277" t="s">
        <v>3</v>
      </c>
      <c r="D20" s="277" t="s">
        <v>7</v>
      </c>
      <c r="E20" s="277" t="s">
        <v>294</v>
      </c>
      <c r="F20" s="222" t="s">
        <v>109</v>
      </c>
      <c r="G20" s="222" t="s">
        <v>270</v>
      </c>
      <c r="H20" s="225" t="s">
        <v>313</v>
      </c>
      <c r="I20" s="225" t="s">
        <v>313</v>
      </c>
      <c r="J20" s="225" t="s">
        <v>313</v>
      </c>
      <c r="K20" s="225" t="s">
        <v>313</v>
      </c>
      <c r="L20" s="225" t="s">
        <v>313</v>
      </c>
      <c r="M20" s="225" t="s">
        <v>313</v>
      </c>
      <c r="N20" s="281" t="s">
        <v>177</v>
      </c>
      <c r="O20" s="277"/>
    </row>
    <row r="21" spans="1:15" ht="64.5" customHeight="1" x14ac:dyDescent="0.2">
      <c r="A21" s="280"/>
      <c r="B21" s="289"/>
      <c r="C21" s="278"/>
      <c r="D21" s="278"/>
      <c r="E21" s="278"/>
      <c r="F21" s="222" t="s">
        <v>110</v>
      </c>
      <c r="G21" s="222"/>
      <c r="H21" s="225">
        <v>3.4099999999999998E-2</v>
      </c>
      <c r="I21" s="225">
        <v>5.2900000000000003E-2</v>
      </c>
      <c r="J21" s="225">
        <v>5.9700000000000003E-2</v>
      </c>
      <c r="K21" s="225">
        <v>2.8E-3</v>
      </c>
      <c r="L21" s="225">
        <v>1.2E-2</v>
      </c>
      <c r="M21" s="225"/>
      <c r="N21" s="281"/>
      <c r="O21" s="278"/>
    </row>
    <row r="22" spans="1:15" ht="35.1" customHeight="1" x14ac:dyDescent="0.2">
      <c r="A22" s="282">
        <v>8</v>
      </c>
      <c r="B22" s="284" t="s">
        <v>348</v>
      </c>
      <c r="C22" s="284" t="s">
        <v>4</v>
      </c>
      <c r="D22" s="284" t="s">
        <v>7</v>
      </c>
      <c r="E22" s="284" t="s">
        <v>294</v>
      </c>
      <c r="F22" s="10" t="s">
        <v>109</v>
      </c>
      <c r="G22" s="10" t="s">
        <v>269</v>
      </c>
      <c r="H22" s="141" t="s">
        <v>209</v>
      </c>
      <c r="I22" s="226">
        <v>935631</v>
      </c>
      <c r="J22" s="226">
        <v>975000</v>
      </c>
      <c r="K22" s="226">
        <v>985334</v>
      </c>
      <c r="L22" s="226">
        <v>900000</v>
      </c>
      <c r="M22" s="226">
        <v>910000</v>
      </c>
      <c r="N22" s="286" t="s">
        <v>177</v>
      </c>
      <c r="O22" s="284"/>
    </row>
    <row r="23" spans="1:15" ht="35.1" customHeight="1" x14ac:dyDescent="0.2">
      <c r="A23" s="283"/>
      <c r="B23" s="289"/>
      <c r="C23" s="285"/>
      <c r="D23" s="285"/>
      <c r="E23" s="285"/>
      <c r="F23" s="10" t="s">
        <v>110</v>
      </c>
      <c r="G23" s="10"/>
      <c r="H23" s="10" t="s">
        <v>209</v>
      </c>
      <c r="I23" s="226">
        <v>971916</v>
      </c>
      <c r="J23" s="226">
        <v>985334</v>
      </c>
      <c r="K23" s="226">
        <v>920836</v>
      </c>
      <c r="L23" s="226">
        <v>910595</v>
      </c>
      <c r="M23" s="10"/>
      <c r="N23" s="286"/>
      <c r="O23" s="285"/>
    </row>
    <row r="24" spans="1:15" ht="35.1" customHeight="1" x14ac:dyDescent="0.2">
      <c r="A24" s="279">
        <v>9</v>
      </c>
      <c r="B24" s="284" t="s">
        <v>298</v>
      </c>
      <c r="C24" s="277" t="s">
        <v>10</v>
      </c>
      <c r="D24" s="277" t="s">
        <v>7</v>
      </c>
      <c r="E24" s="277" t="s">
        <v>294</v>
      </c>
      <c r="F24" s="222" t="s">
        <v>109</v>
      </c>
      <c r="G24" s="222" t="s">
        <v>269</v>
      </c>
      <c r="H24" s="223">
        <v>3079</v>
      </c>
      <c r="I24" s="223">
        <v>4000</v>
      </c>
      <c r="J24" s="223">
        <v>4000</v>
      </c>
      <c r="K24" s="223">
        <v>4250</v>
      </c>
      <c r="L24" s="223">
        <v>4250</v>
      </c>
      <c r="M24" s="223">
        <v>4800</v>
      </c>
      <c r="N24" s="281" t="s">
        <v>177</v>
      </c>
      <c r="O24" s="277"/>
    </row>
    <row r="25" spans="1:15" ht="35.1" customHeight="1" x14ac:dyDescent="0.2">
      <c r="A25" s="280"/>
      <c r="B25" s="289"/>
      <c r="C25" s="278"/>
      <c r="D25" s="278"/>
      <c r="E25" s="278"/>
      <c r="F25" s="222" t="s">
        <v>110</v>
      </c>
      <c r="G25" s="222"/>
      <c r="H25" s="223">
        <v>3976</v>
      </c>
      <c r="I25" s="223">
        <v>4100</v>
      </c>
      <c r="J25" s="223">
        <v>4350</v>
      </c>
      <c r="K25" s="223">
        <v>4550</v>
      </c>
      <c r="L25" s="223">
        <v>4800</v>
      </c>
      <c r="M25" s="223"/>
      <c r="N25" s="281"/>
      <c r="O25" s="278"/>
    </row>
    <row r="26" spans="1:15" ht="35.1" customHeight="1" x14ac:dyDescent="0.2">
      <c r="A26" s="282">
        <v>10</v>
      </c>
      <c r="B26" s="284" t="s">
        <v>299</v>
      </c>
      <c r="C26" s="284" t="s">
        <v>10</v>
      </c>
      <c r="D26" s="284" t="s">
        <v>7</v>
      </c>
      <c r="E26" s="284" t="s">
        <v>294</v>
      </c>
      <c r="F26" s="10" t="s">
        <v>109</v>
      </c>
      <c r="G26" s="10" t="s">
        <v>269</v>
      </c>
      <c r="H26" s="10">
        <v>132</v>
      </c>
      <c r="I26" s="10">
        <v>132</v>
      </c>
      <c r="J26" s="10">
        <v>130</v>
      </c>
      <c r="K26" s="10">
        <v>205</v>
      </c>
      <c r="L26" s="10">
        <v>200</v>
      </c>
      <c r="M26" s="10">
        <v>200</v>
      </c>
      <c r="N26" s="286" t="s">
        <v>177</v>
      </c>
      <c r="O26" s="284" t="s">
        <v>349</v>
      </c>
    </row>
    <row r="27" spans="1:15" ht="35.1" customHeight="1" x14ac:dyDescent="0.2">
      <c r="A27" s="283"/>
      <c r="B27" s="289"/>
      <c r="C27" s="285"/>
      <c r="D27" s="285"/>
      <c r="E27" s="285"/>
      <c r="F27" s="10" t="s">
        <v>110</v>
      </c>
      <c r="G27" s="10"/>
      <c r="H27" s="10">
        <v>133</v>
      </c>
      <c r="I27" s="10">
        <v>132</v>
      </c>
      <c r="J27" s="10">
        <v>132</v>
      </c>
      <c r="K27" s="10">
        <v>201</v>
      </c>
      <c r="L27" s="10">
        <v>201</v>
      </c>
      <c r="M27" s="10"/>
      <c r="N27" s="286"/>
      <c r="O27" s="285"/>
    </row>
    <row r="28" spans="1:15" ht="45" customHeight="1" x14ac:dyDescent="0.2">
      <c r="A28" s="279">
        <v>11</v>
      </c>
      <c r="B28" s="284" t="s">
        <v>300</v>
      </c>
      <c r="C28" s="277" t="s">
        <v>2</v>
      </c>
      <c r="D28" s="277" t="s">
        <v>7</v>
      </c>
      <c r="E28" s="277" t="s">
        <v>294</v>
      </c>
      <c r="F28" s="222" t="s">
        <v>109</v>
      </c>
      <c r="G28" s="222" t="s">
        <v>269</v>
      </c>
      <c r="H28" s="231">
        <v>18</v>
      </c>
      <c r="I28" s="231">
        <v>18</v>
      </c>
      <c r="J28" s="231">
        <v>19</v>
      </c>
      <c r="K28" s="222">
        <v>23</v>
      </c>
      <c r="L28" s="231">
        <v>23</v>
      </c>
      <c r="M28" s="222">
        <v>23</v>
      </c>
      <c r="N28" s="281" t="s">
        <v>177</v>
      </c>
      <c r="O28" s="277" t="s">
        <v>464</v>
      </c>
    </row>
    <row r="29" spans="1:15" ht="45" customHeight="1" x14ac:dyDescent="0.2">
      <c r="A29" s="280"/>
      <c r="B29" s="289"/>
      <c r="C29" s="278"/>
      <c r="D29" s="278"/>
      <c r="E29" s="278"/>
      <c r="F29" s="222" t="s">
        <v>110</v>
      </c>
      <c r="G29" s="222"/>
      <c r="H29" s="231">
        <v>18</v>
      </c>
      <c r="I29" s="231">
        <v>21</v>
      </c>
      <c r="J29" s="231">
        <v>21</v>
      </c>
      <c r="K29" s="222">
        <v>23</v>
      </c>
      <c r="L29" s="231">
        <v>24</v>
      </c>
      <c r="M29" s="222"/>
      <c r="N29" s="281"/>
      <c r="O29" s="278"/>
    </row>
    <row r="30" spans="1:15" ht="47.1" customHeight="1" x14ac:dyDescent="0.2">
      <c r="A30" s="282">
        <v>12</v>
      </c>
      <c r="B30" s="284" t="s">
        <v>301</v>
      </c>
      <c r="C30" s="284" t="s">
        <v>2</v>
      </c>
      <c r="D30" s="284" t="s">
        <v>7</v>
      </c>
      <c r="E30" s="284" t="s">
        <v>294</v>
      </c>
      <c r="F30" s="10" t="s">
        <v>109</v>
      </c>
      <c r="G30" s="10" t="s">
        <v>269</v>
      </c>
      <c r="H30" s="10" t="s">
        <v>209</v>
      </c>
      <c r="I30" s="10" t="s">
        <v>209</v>
      </c>
      <c r="J30" s="10" t="s">
        <v>209</v>
      </c>
      <c r="K30" s="10">
        <v>8</v>
      </c>
      <c r="L30" s="10">
        <v>15</v>
      </c>
      <c r="M30" s="10">
        <v>17</v>
      </c>
      <c r="N30" s="286" t="s">
        <v>177</v>
      </c>
      <c r="O30" s="284" t="s">
        <v>315</v>
      </c>
    </row>
    <row r="31" spans="1:15" ht="47.1" customHeight="1" x14ac:dyDescent="0.2">
      <c r="A31" s="288"/>
      <c r="B31" s="289"/>
      <c r="C31" s="285"/>
      <c r="D31" s="285"/>
      <c r="E31" s="285"/>
      <c r="F31" s="10" t="s">
        <v>110</v>
      </c>
      <c r="G31" s="10"/>
      <c r="H31" s="10" t="s">
        <v>209</v>
      </c>
      <c r="I31" s="10" t="s">
        <v>209</v>
      </c>
      <c r="J31" s="10" t="s">
        <v>209</v>
      </c>
      <c r="K31" s="10">
        <v>13</v>
      </c>
      <c r="L31" s="10">
        <v>17</v>
      </c>
      <c r="M31" s="10"/>
      <c r="N31" s="286"/>
      <c r="O31" s="285"/>
    </row>
    <row r="32" spans="1:15" ht="54.95" customHeight="1" x14ac:dyDescent="0.2">
      <c r="A32" s="279">
        <v>13</v>
      </c>
      <c r="B32" s="284" t="s">
        <v>302</v>
      </c>
      <c r="C32" s="277" t="s">
        <v>2</v>
      </c>
      <c r="D32" s="277" t="s">
        <v>7</v>
      </c>
      <c r="E32" s="277" t="s">
        <v>294</v>
      </c>
      <c r="F32" s="222" t="s">
        <v>109</v>
      </c>
      <c r="G32" s="222" t="s">
        <v>269</v>
      </c>
      <c r="H32" s="224">
        <v>0.1</v>
      </c>
      <c r="I32" s="224">
        <v>0.11</v>
      </c>
      <c r="J32" s="224">
        <v>0.12</v>
      </c>
      <c r="K32" s="224">
        <v>0.12</v>
      </c>
      <c r="L32" s="224">
        <v>0.12</v>
      </c>
      <c r="M32" s="224">
        <v>0.12</v>
      </c>
      <c r="N32" s="281" t="s">
        <v>177</v>
      </c>
      <c r="O32" s="277" t="s">
        <v>483</v>
      </c>
    </row>
    <row r="33" spans="1:15" ht="54.95" customHeight="1" x14ac:dyDescent="0.2">
      <c r="A33" s="280"/>
      <c r="B33" s="289"/>
      <c r="C33" s="278"/>
      <c r="D33" s="278"/>
      <c r="E33" s="278"/>
      <c r="F33" s="222" t="s">
        <v>110</v>
      </c>
      <c r="G33" s="222"/>
      <c r="H33" s="224">
        <v>0.11</v>
      </c>
      <c r="I33" s="224">
        <v>0.12</v>
      </c>
      <c r="J33" s="224">
        <v>0.115</v>
      </c>
      <c r="K33" s="224">
        <v>0.14000000000000001</v>
      </c>
      <c r="L33" s="224">
        <v>0.16</v>
      </c>
      <c r="M33" s="224"/>
      <c r="N33" s="281"/>
      <c r="O33" s="278"/>
    </row>
    <row r="34" spans="1:15" ht="66.75" customHeight="1" x14ac:dyDescent="0.2">
      <c r="A34" s="282">
        <v>14</v>
      </c>
      <c r="B34" s="284" t="s">
        <v>303</v>
      </c>
      <c r="C34" s="284" t="s">
        <v>2</v>
      </c>
      <c r="D34" s="284" t="s">
        <v>7</v>
      </c>
      <c r="E34" s="284" t="s">
        <v>294</v>
      </c>
      <c r="F34" s="10" t="s">
        <v>109</v>
      </c>
      <c r="G34" s="10" t="s">
        <v>269</v>
      </c>
      <c r="H34" s="227">
        <v>0.45</v>
      </c>
      <c r="I34" s="227">
        <v>0.48</v>
      </c>
      <c r="J34" s="227">
        <v>0.45</v>
      </c>
      <c r="K34" s="227">
        <v>0.5</v>
      </c>
      <c r="L34" s="227">
        <v>0.5</v>
      </c>
      <c r="M34" s="227">
        <v>0.5</v>
      </c>
      <c r="N34" s="286" t="s">
        <v>177</v>
      </c>
      <c r="O34" s="284"/>
    </row>
    <row r="35" spans="1:15" ht="63" customHeight="1" x14ac:dyDescent="0.2">
      <c r="A35" s="288"/>
      <c r="B35" s="289"/>
      <c r="C35" s="285"/>
      <c r="D35" s="285"/>
      <c r="E35" s="285"/>
      <c r="F35" s="10" t="s">
        <v>110</v>
      </c>
      <c r="G35" s="10"/>
      <c r="H35" s="227">
        <v>0.48</v>
      </c>
      <c r="I35" s="227">
        <v>0.51</v>
      </c>
      <c r="J35" s="227">
        <v>0.62</v>
      </c>
      <c r="K35" s="227">
        <v>0.56000000000000005</v>
      </c>
      <c r="L35" s="227">
        <v>0.57999999999999996</v>
      </c>
      <c r="M35" s="227"/>
      <c r="N35" s="286"/>
      <c r="O35" s="285"/>
    </row>
    <row r="36" spans="1:15" ht="45" customHeight="1" x14ac:dyDescent="0.2">
      <c r="A36" s="279">
        <v>15</v>
      </c>
      <c r="B36" s="284" t="s">
        <v>350</v>
      </c>
      <c r="C36" s="277" t="s">
        <v>2</v>
      </c>
      <c r="D36" s="277" t="s">
        <v>7</v>
      </c>
      <c r="E36" s="277" t="s">
        <v>294</v>
      </c>
      <c r="F36" s="222" t="s">
        <v>109</v>
      </c>
      <c r="G36" s="222" t="s">
        <v>269</v>
      </c>
      <c r="H36" s="231" t="s">
        <v>209</v>
      </c>
      <c r="I36" s="231" t="s">
        <v>209</v>
      </c>
      <c r="J36" s="231">
        <v>5</v>
      </c>
      <c r="K36" s="222">
        <v>3</v>
      </c>
      <c r="L36" s="231">
        <v>3</v>
      </c>
      <c r="M36" s="222">
        <v>3</v>
      </c>
      <c r="N36" s="281" t="s">
        <v>177</v>
      </c>
      <c r="O36" s="277" t="s">
        <v>353</v>
      </c>
    </row>
    <row r="37" spans="1:15" ht="45" customHeight="1" x14ac:dyDescent="0.2">
      <c r="A37" s="280"/>
      <c r="B37" s="289"/>
      <c r="C37" s="278"/>
      <c r="D37" s="278"/>
      <c r="E37" s="278"/>
      <c r="F37" s="222" t="s">
        <v>110</v>
      </c>
      <c r="G37" s="222"/>
      <c r="H37" s="231" t="s">
        <v>209</v>
      </c>
      <c r="I37" s="231" t="s">
        <v>209</v>
      </c>
      <c r="J37" s="231">
        <v>9</v>
      </c>
      <c r="K37" s="222">
        <v>6.2</v>
      </c>
      <c r="L37" s="231">
        <v>6.8</v>
      </c>
      <c r="M37" s="222"/>
      <c r="N37" s="281"/>
      <c r="O37" s="278"/>
    </row>
    <row r="38" spans="1:15" ht="45" customHeight="1" x14ac:dyDescent="0.2">
      <c r="A38" s="282">
        <v>16</v>
      </c>
      <c r="B38" s="284" t="s">
        <v>351</v>
      </c>
      <c r="C38" s="284" t="s">
        <v>2</v>
      </c>
      <c r="D38" s="284" t="s">
        <v>7</v>
      </c>
      <c r="E38" s="284" t="s">
        <v>294</v>
      </c>
      <c r="F38" s="10" t="s">
        <v>109</v>
      </c>
      <c r="G38" s="10" t="s">
        <v>269</v>
      </c>
      <c r="H38" s="10" t="s">
        <v>209</v>
      </c>
      <c r="I38" s="10" t="s">
        <v>209</v>
      </c>
      <c r="J38" s="10">
        <v>3</v>
      </c>
      <c r="K38" s="10">
        <v>3</v>
      </c>
      <c r="L38" s="10">
        <v>3</v>
      </c>
      <c r="M38" s="10">
        <v>3</v>
      </c>
      <c r="N38" s="286" t="s">
        <v>177</v>
      </c>
      <c r="O38" s="284"/>
    </row>
    <row r="39" spans="1:15" ht="45" customHeight="1" x14ac:dyDescent="0.2">
      <c r="A39" s="283"/>
      <c r="B39" s="289"/>
      <c r="C39" s="285"/>
      <c r="D39" s="285"/>
      <c r="E39" s="285"/>
      <c r="F39" s="10" t="s">
        <v>110</v>
      </c>
      <c r="G39" s="10"/>
      <c r="H39" s="10" t="s">
        <v>209</v>
      </c>
      <c r="I39" s="10" t="s">
        <v>209</v>
      </c>
      <c r="J39" s="10">
        <v>3</v>
      </c>
      <c r="K39" s="10">
        <v>3.3</v>
      </c>
      <c r="L39" s="10">
        <v>1.8</v>
      </c>
      <c r="M39" s="10"/>
      <c r="N39" s="286"/>
      <c r="O39" s="285"/>
    </row>
    <row r="40" spans="1:15" ht="45" customHeight="1" x14ac:dyDescent="0.2">
      <c r="A40" s="279">
        <v>17</v>
      </c>
      <c r="B40" s="284" t="s">
        <v>352</v>
      </c>
      <c r="C40" s="277" t="s">
        <v>2</v>
      </c>
      <c r="D40" s="277" t="s">
        <v>7</v>
      </c>
      <c r="E40" s="277" t="s">
        <v>294</v>
      </c>
      <c r="F40" s="222" t="s">
        <v>109</v>
      </c>
      <c r="G40" s="222" t="s">
        <v>270</v>
      </c>
      <c r="H40" s="231" t="s">
        <v>469</v>
      </c>
      <c r="I40" s="231" t="s">
        <v>470</v>
      </c>
      <c r="J40" s="231" t="s">
        <v>470</v>
      </c>
      <c r="K40" s="222" t="s">
        <v>471</v>
      </c>
      <c r="L40" s="231" t="s">
        <v>472</v>
      </c>
      <c r="M40" s="222" t="s">
        <v>472</v>
      </c>
      <c r="N40" s="281" t="s">
        <v>177</v>
      </c>
      <c r="O40" s="277"/>
    </row>
    <row r="41" spans="1:15" ht="63" customHeight="1" x14ac:dyDescent="0.2">
      <c r="A41" s="280"/>
      <c r="B41" s="289"/>
      <c r="C41" s="278"/>
      <c r="D41" s="278"/>
      <c r="E41" s="278"/>
      <c r="F41" s="222" t="s">
        <v>110</v>
      </c>
      <c r="G41" s="222"/>
      <c r="H41" s="231">
        <v>0.12</v>
      </c>
      <c r="I41" s="231">
        <v>0.17</v>
      </c>
      <c r="J41" s="231">
        <v>0.08</v>
      </c>
      <c r="K41" s="222">
        <v>0.06</v>
      </c>
      <c r="L41" s="231">
        <v>0.18</v>
      </c>
      <c r="M41" s="222"/>
      <c r="N41" s="281"/>
      <c r="O41" s="278"/>
    </row>
    <row r="42" spans="1:15" ht="45" customHeight="1" x14ac:dyDescent="0.2">
      <c r="A42" s="279">
        <v>18</v>
      </c>
      <c r="B42" s="284" t="s">
        <v>316</v>
      </c>
      <c r="C42" s="284" t="s">
        <v>2</v>
      </c>
      <c r="D42" s="284" t="s">
        <v>7</v>
      </c>
      <c r="E42" s="284" t="s">
        <v>294</v>
      </c>
      <c r="F42" s="10" t="s">
        <v>109</v>
      </c>
      <c r="G42" s="10" t="s">
        <v>270</v>
      </c>
      <c r="H42" s="10" t="s">
        <v>476</v>
      </c>
      <c r="I42" s="10" t="s">
        <v>473</v>
      </c>
      <c r="J42" s="10" t="s">
        <v>473</v>
      </c>
      <c r="K42" s="10" t="s">
        <v>474</v>
      </c>
      <c r="L42" s="10" t="s">
        <v>472</v>
      </c>
      <c r="M42" s="10" t="s">
        <v>475</v>
      </c>
      <c r="N42" s="286" t="s">
        <v>177</v>
      </c>
      <c r="O42" s="284" t="s">
        <v>317</v>
      </c>
    </row>
    <row r="43" spans="1:15" ht="60" customHeight="1" x14ac:dyDescent="0.2">
      <c r="A43" s="280"/>
      <c r="B43" s="289"/>
      <c r="C43" s="285"/>
      <c r="D43" s="285"/>
      <c r="E43" s="285"/>
      <c r="F43" s="10" t="s">
        <v>110</v>
      </c>
      <c r="G43" s="10"/>
      <c r="H43" s="10">
        <v>0.23</v>
      </c>
      <c r="I43" s="10">
        <v>0.28999999999999998</v>
      </c>
      <c r="J43" s="10">
        <v>0.12</v>
      </c>
      <c r="K43" s="10">
        <v>0.19</v>
      </c>
      <c r="L43" s="10">
        <v>0.22</v>
      </c>
      <c r="M43" s="10"/>
      <c r="N43" s="286"/>
      <c r="O43" s="285"/>
    </row>
    <row r="44" spans="1:15" ht="48" customHeight="1" x14ac:dyDescent="0.2">
      <c r="A44" s="282">
        <v>19</v>
      </c>
      <c r="B44" s="284" t="s">
        <v>304</v>
      </c>
      <c r="C44" s="277" t="s">
        <v>2</v>
      </c>
      <c r="D44" s="277" t="s">
        <v>7</v>
      </c>
      <c r="E44" s="277" t="s">
        <v>294</v>
      </c>
      <c r="F44" s="222" t="s">
        <v>109</v>
      </c>
      <c r="G44" s="222" t="s">
        <v>269</v>
      </c>
      <c r="H44" s="228">
        <v>0.89</v>
      </c>
      <c r="I44" s="228">
        <v>0.88</v>
      </c>
      <c r="J44" s="228">
        <v>0.88</v>
      </c>
      <c r="K44" s="228">
        <v>0.88</v>
      </c>
      <c r="L44" s="228">
        <v>0.88</v>
      </c>
      <c r="M44" s="228">
        <v>0.88</v>
      </c>
      <c r="N44" s="281" t="s">
        <v>177</v>
      </c>
      <c r="O44" s="277"/>
    </row>
    <row r="45" spans="1:15" ht="48" customHeight="1" x14ac:dyDescent="0.2">
      <c r="A45" s="288"/>
      <c r="B45" s="289"/>
      <c r="C45" s="278"/>
      <c r="D45" s="278"/>
      <c r="E45" s="278"/>
      <c r="F45" s="222" t="s">
        <v>110</v>
      </c>
      <c r="G45" s="222"/>
      <c r="H45" s="228">
        <v>0.88</v>
      </c>
      <c r="I45" s="228">
        <v>0.89</v>
      </c>
      <c r="J45" s="228">
        <v>0.89</v>
      </c>
      <c r="K45" s="228">
        <v>0.89</v>
      </c>
      <c r="L45" s="228">
        <v>0.92</v>
      </c>
      <c r="M45" s="228"/>
      <c r="N45" s="281"/>
      <c r="O45" s="278"/>
    </row>
    <row r="46" spans="1:15" ht="60" customHeight="1" x14ac:dyDescent="0.2">
      <c r="A46" s="282">
        <v>20</v>
      </c>
      <c r="B46" s="284" t="s">
        <v>477</v>
      </c>
      <c r="C46" s="284" t="s">
        <v>2</v>
      </c>
      <c r="D46" s="284" t="s">
        <v>7</v>
      </c>
      <c r="E46" s="284" t="s">
        <v>294</v>
      </c>
      <c r="F46" s="10" t="s">
        <v>109</v>
      </c>
      <c r="G46" s="10" t="s">
        <v>269</v>
      </c>
      <c r="H46" s="229">
        <v>0.82</v>
      </c>
      <c r="I46" s="229">
        <v>0.86</v>
      </c>
      <c r="J46" s="229">
        <v>0.85</v>
      </c>
      <c r="K46" s="229">
        <v>0.85</v>
      </c>
      <c r="L46" s="229">
        <v>0.86</v>
      </c>
      <c r="M46" s="229">
        <v>0.86</v>
      </c>
      <c r="N46" s="286" t="s">
        <v>177</v>
      </c>
      <c r="O46" s="284"/>
    </row>
    <row r="47" spans="1:15" ht="60" customHeight="1" x14ac:dyDescent="0.2">
      <c r="A47" s="283"/>
      <c r="B47" s="289"/>
      <c r="C47" s="285"/>
      <c r="D47" s="285"/>
      <c r="E47" s="285"/>
      <c r="F47" s="10" t="s">
        <v>110</v>
      </c>
      <c r="G47" s="10"/>
      <c r="H47" s="229">
        <v>0.86</v>
      </c>
      <c r="I47" s="229">
        <v>0.84</v>
      </c>
      <c r="J47" s="229">
        <v>0.84</v>
      </c>
      <c r="K47" s="229">
        <v>0.88</v>
      </c>
      <c r="L47" s="229">
        <v>0.91</v>
      </c>
      <c r="M47" s="229"/>
      <c r="N47" s="286"/>
      <c r="O47" s="285"/>
    </row>
    <row r="48" spans="1:15" ht="60" customHeight="1" x14ac:dyDescent="0.2">
      <c r="A48" s="279">
        <v>21</v>
      </c>
      <c r="B48" s="284" t="s">
        <v>305</v>
      </c>
      <c r="C48" s="277" t="s">
        <v>2</v>
      </c>
      <c r="D48" s="277" t="s">
        <v>7</v>
      </c>
      <c r="E48" s="277" t="s">
        <v>294</v>
      </c>
      <c r="F48" s="222" t="s">
        <v>109</v>
      </c>
      <c r="G48" s="222" t="s">
        <v>269</v>
      </c>
      <c r="H48" s="228">
        <v>0.86</v>
      </c>
      <c r="I48" s="228">
        <v>0.85</v>
      </c>
      <c r="J48" s="228">
        <v>0.86</v>
      </c>
      <c r="K48" s="228">
        <v>0.86</v>
      </c>
      <c r="L48" s="228">
        <v>0.85</v>
      </c>
      <c r="M48" s="228">
        <v>0.85</v>
      </c>
      <c r="N48" s="281" t="s">
        <v>177</v>
      </c>
      <c r="O48" s="277"/>
    </row>
    <row r="49" spans="1:15" ht="60" customHeight="1" x14ac:dyDescent="0.2">
      <c r="A49" s="280"/>
      <c r="B49" s="289"/>
      <c r="C49" s="278"/>
      <c r="D49" s="278"/>
      <c r="E49" s="278"/>
      <c r="F49" s="222" t="s">
        <v>110</v>
      </c>
      <c r="G49" s="222"/>
      <c r="H49" s="228">
        <v>0.85</v>
      </c>
      <c r="I49" s="228">
        <v>0.85</v>
      </c>
      <c r="J49" s="228">
        <v>0.85</v>
      </c>
      <c r="K49" s="228">
        <v>0.86</v>
      </c>
      <c r="L49" s="228">
        <v>0.91700000000000004</v>
      </c>
      <c r="M49" s="228"/>
      <c r="N49" s="281"/>
      <c r="O49" s="278"/>
    </row>
    <row r="50" spans="1:15" ht="72" customHeight="1" x14ac:dyDescent="0.2">
      <c r="A50" s="282">
        <v>22</v>
      </c>
      <c r="B50" s="284" t="s">
        <v>306</v>
      </c>
      <c r="C50" s="284" t="s">
        <v>10</v>
      </c>
      <c r="D50" s="284" t="s">
        <v>7</v>
      </c>
      <c r="E50" s="284" t="s">
        <v>294</v>
      </c>
      <c r="F50" s="10" t="s">
        <v>109</v>
      </c>
      <c r="G50" s="10" t="s">
        <v>268</v>
      </c>
      <c r="H50" s="227" t="s">
        <v>209</v>
      </c>
      <c r="I50" s="227" t="s">
        <v>209</v>
      </c>
      <c r="J50" s="227" t="s">
        <v>209</v>
      </c>
      <c r="K50" s="227" t="s">
        <v>209</v>
      </c>
      <c r="L50" s="227">
        <v>1</v>
      </c>
      <c r="M50" s="227">
        <v>1</v>
      </c>
      <c r="N50" s="286" t="s">
        <v>177</v>
      </c>
      <c r="O50" s="284" t="s">
        <v>318</v>
      </c>
    </row>
    <row r="51" spans="1:15" ht="72" customHeight="1" x14ac:dyDescent="0.2">
      <c r="A51" s="288"/>
      <c r="B51" s="289"/>
      <c r="C51" s="285"/>
      <c r="D51" s="285"/>
      <c r="E51" s="285"/>
      <c r="F51" s="10" t="s">
        <v>110</v>
      </c>
      <c r="G51" s="10"/>
      <c r="H51" s="227" t="s">
        <v>209</v>
      </c>
      <c r="I51" s="227" t="s">
        <v>209</v>
      </c>
      <c r="J51" s="227" t="s">
        <v>209</v>
      </c>
      <c r="K51" s="227" t="s">
        <v>209</v>
      </c>
      <c r="L51" s="227">
        <v>1</v>
      </c>
      <c r="M51" s="227"/>
      <c r="N51" s="286"/>
      <c r="O51" s="285"/>
    </row>
    <row r="52" spans="1:15" ht="60" customHeight="1" x14ac:dyDescent="0.2">
      <c r="A52" s="279">
        <v>23</v>
      </c>
      <c r="B52" s="284" t="s">
        <v>307</v>
      </c>
      <c r="C52" s="277" t="s">
        <v>3</v>
      </c>
      <c r="D52" s="277" t="s">
        <v>7</v>
      </c>
      <c r="E52" s="277" t="s">
        <v>294</v>
      </c>
      <c r="F52" s="222" t="s">
        <v>109</v>
      </c>
      <c r="G52" s="222" t="s">
        <v>268</v>
      </c>
      <c r="H52" s="231" t="s">
        <v>209</v>
      </c>
      <c r="I52" s="231" t="s">
        <v>209</v>
      </c>
      <c r="J52" s="231" t="s">
        <v>209</v>
      </c>
      <c r="K52" s="231" t="s">
        <v>209</v>
      </c>
      <c r="L52" s="224">
        <v>1</v>
      </c>
      <c r="M52" s="224">
        <v>1</v>
      </c>
      <c r="N52" s="281" t="s">
        <v>177</v>
      </c>
      <c r="O52" s="277" t="s">
        <v>478</v>
      </c>
    </row>
    <row r="53" spans="1:15" ht="60" customHeight="1" x14ac:dyDescent="0.2">
      <c r="A53" s="280"/>
      <c r="B53" s="289"/>
      <c r="C53" s="278"/>
      <c r="D53" s="278"/>
      <c r="E53" s="278"/>
      <c r="F53" s="222" t="s">
        <v>110</v>
      </c>
      <c r="G53" s="222"/>
      <c r="H53" s="231" t="s">
        <v>209</v>
      </c>
      <c r="I53" s="231" t="s">
        <v>209</v>
      </c>
      <c r="J53" s="231" t="s">
        <v>209</v>
      </c>
      <c r="K53" s="231" t="s">
        <v>209</v>
      </c>
      <c r="L53" s="224">
        <v>1</v>
      </c>
      <c r="M53" s="224"/>
      <c r="N53" s="281"/>
      <c r="O53" s="278"/>
    </row>
    <row r="54" spans="1:15" ht="54.95" customHeight="1" x14ac:dyDescent="0.2">
      <c r="A54" s="282">
        <v>24</v>
      </c>
      <c r="B54" s="284" t="s">
        <v>319</v>
      </c>
      <c r="C54" s="284" t="s">
        <v>2</v>
      </c>
      <c r="D54" s="284" t="s">
        <v>7</v>
      </c>
      <c r="E54" s="284" t="s">
        <v>294</v>
      </c>
      <c r="F54" s="10" t="s">
        <v>109</v>
      </c>
      <c r="G54" s="10" t="s">
        <v>270</v>
      </c>
      <c r="H54" s="10" t="s">
        <v>490</v>
      </c>
      <c r="I54" s="10"/>
      <c r="J54" s="10" t="s">
        <v>324</v>
      </c>
      <c r="K54" s="10" t="s">
        <v>323</v>
      </c>
      <c r="L54" s="10" t="s">
        <v>320</v>
      </c>
      <c r="M54" s="10" t="s">
        <v>325</v>
      </c>
      <c r="N54" s="286" t="s">
        <v>177</v>
      </c>
      <c r="O54" s="284" t="s">
        <v>321</v>
      </c>
    </row>
    <row r="55" spans="1:15" ht="54.95" customHeight="1" x14ac:dyDescent="0.2">
      <c r="A55" s="288"/>
      <c r="B55" s="289"/>
      <c r="C55" s="285"/>
      <c r="D55" s="285"/>
      <c r="E55" s="285"/>
      <c r="F55" s="10" t="s">
        <v>110</v>
      </c>
      <c r="G55" s="10"/>
      <c r="H55" s="10"/>
      <c r="I55" s="226">
        <v>2287</v>
      </c>
      <c r="J55" s="226">
        <v>1853</v>
      </c>
      <c r="K55" s="226">
        <v>2111</v>
      </c>
      <c r="L55" s="226">
        <v>2428</v>
      </c>
      <c r="M55" s="10"/>
      <c r="N55" s="286"/>
      <c r="O55" s="285"/>
    </row>
    <row r="56" spans="1:15" ht="54.95" customHeight="1" x14ac:dyDescent="0.2">
      <c r="A56" s="279">
        <v>25</v>
      </c>
      <c r="B56" s="284" t="s">
        <v>308</v>
      </c>
      <c r="C56" s="277" t="s">
        <v>3</v>
      </c>
      <c r="D56" s="277" t="s">
        <v>7</v>
      </c>
      <c r="E56" s="277" t="s">
        <v>294</v>
      </c>
      <c r="F56" s="222" t="s">
        <v>109</v>
      </c>
      <c r="G56" s="222" t="s">
        <v>270</v>
      </c>
      <c r="H56" s="231" t="s">
        <v>490</v>
      </c>
      <c r="I56" s="231"/>
      <c r="J56" s="231" t="s">
        <v>327</v>
      </c>
      <c r="K56" s="222" t="s">
        <v>326</v>
      </c>
      <c r="L56" s="231" t="s">
        <v>326</v>
      </c>
      <c r="M56" s="222" t="s">
        <v>328</v>
      </c>
      <c r="N56" s="281" t="s">
        <v>177</v>
      </c>
      <c r="O56" s="277" t="s">
        <v>322</v>
      </c>
    </row>
    <row r="57" spans="1:15" ht="54.95" customHeight="1" x14ac:dyDescent="0.2">
      <c r="A57" s="280"/>
      <c r="B57" s="289"/>
      <c r="C57" s="278"/>
      <c r="D57" s="278"/>
      <c r="E57" s="278"/>
      <c r="F57" s="222" t="s">
        <v>110</v>
      </c>
      <c r="G57" s="222"/>
      <c r="H57" s="231"/>
      <c r="I57" s="223">
        <v>1733</v>
      </c>
      <c r="J57" s="223">
        <v>1432</v>
      </c>
      <c r="K57" s="223">
        <v>1566</v>
      </c>
      <c r="L57" s="223">
        <v>1919</v>
      </c>
      <c r="M57" s="222">
        <v>460</v>
      </c>
      <c r="N57" s="281"/>
      <c r="O57" s="278"/>
    </row>
    <row r="58" spans="1:15" ht="60" customHeight="1" x14ac:dyDescent="0.2">
      <c r="A58" s="282">
        <v>26</v>
      </c>
      <c r="B58" s="284" t="s">
        <v>309</v>
      </c>
      <c r="C58" s="284" t="s">
        <v>4</v>
      </c>
      <c r="D58" s="284" t="s">
        <v>7</v>
      </c>
      <c r="E58" s="284" t="s">
        <v>294</v>
      </c>
      <c r="F58" s="10" t="s">
        <v>109</v>
      </c>
      <c r="G58" s="10" t="s">
        <v>269</v>
      </c>
      <c r="H58" s="10">
        <v>411</v>
      </c>
      <c r="I58" s="10">
        <v>460</v>
      </c>
      <c r="J58" s="10">
        <v>490</v>
      </c>
      <c r="K58" s="10">
        <v>520</v>
      </c>
      <c r="L58" s="10">
        <v>550</v>
      </c>
      <c r="M58" s="10">
        <v>700</v>
      </c>
      <c r="N58" s="286" t="s">
        <v>177</v>
      </c>
      <c r="O58" s="284" t="s">
        <v>491</v>
      </c>
    </row>
    <row r="59" spans="1:15" ht="60" customHeight="1" x14ac:dyDescent="0.2">
      <c r="A59" s="283"/>
      <c r="B59" s="289"/>
      <c r="C59" s="285"/>
      <c r="D59" s="285"/>
      <c r="E59" s="285"/>
      <c r="F59" s="10" t="s">
        <v>110</v>
      </c>
      <c r="G59" s="10"/>
      <c r="H59" s="10">
        <v>460</v>
      </c>
      <c r="I59" s="10">
        <v>480</v>
      </c>
      <c r="J59" s="10">
        <v>480</v>
      </c>
      <c r="K59" s="10">
        <v>540</v>
      </c>
      <c r="L59" s="10">
        <v>653</v>
      </c>
      <c r="M59" s="10"/>
      <c r="N59" s="286"/>
      <c r="O59" s="285"/>
    </row>
    <row r="60" spans="1:15" ht="45" customHeight="1" x14ac:dyDescent="0.2">
      <c r="A60" s="279">
        <v>27</v>
      </c>
      <c r="B60" s="284" t="s">
        <v>479</v>
      </c>
      <c r="C60" s="277" t="s">
        <v>4</v>
      </c>
      <c r="D60" s="277" t="s">
        <v>7</v>
      </c>
      <c r="E60" s="277" t="s">
        <v>294</v>
      </c>
      <c r="F60" s="222" t="s">
        <v>109</v>
      </c>
      <c r="G60" s="222" t="s">
        <v>269</v>
      </c>
      <c r="H60" s="231"/>
      <c r="I60" s="231"/>
      <c r="J60" s="231"/>
      <c r="K60" s="222"/>
      <c r="L60" s="231" t="s">
        <v>329</v>
      </c>
      <c r="M60" s="222">
        <v>25</v>
      </c>
      <c r="N60" s="281" t="s">
        <v>178</v>
      </c>
      <c r="O60" s="277"/>
    </row>
    <row r="61" spans="1:15" ht="45" customHeight="1" x14ac:dyDescent="0.2">
      <c r="A61" s="280"/>
      <c r="B61" s="289"/>
      <c r="C61" s="278"/>
      <c r="D61" s="278"/>
      <c r="E61" s="278"/>
      <c r="F61" s="222" t="s">
        <v>110</v>
      </c>
      <c r="G61" s="222"/>
      <c r="H61" s="231"/>
      <c r="I61" s="231"/>
      <c r="J61" s="231"/>
      <c r="K61" s="222"/>
      <c r="L61" s="231"/>
      <c r="M61" s="222"/>
      <c r="N61" s="281"/>
      <c r="O61" s="278"/>
    </row>
    <row r="62" spans="1:15" ht="68.099999999999994" customHeight="1" x14ac:dyDescent="0.2">
      <c r="A62" s="282">
        <v>28</v>
      </c>
      <c r="B62" s="284" t="s">
        <v>310</v>
      </c>
      <c r="C62" s="284" t="s">
        <v>4</v>
      </c>
      <c r="D62" s="284" t="s">
        <v>7</v>
      </c>
      <c r="E62" s="284" t="s">
        <v>294</v>
      </c>
      <c r="F62" s="10" t="s">
        <v>109</v>
      </c>
      <c r="G62" s="10" t="s">
        <v>268</v>
      </c>
      <c r="H62" s="10" t="s">
        <v>209</v>
      </c>
      <c r="I62" s="10" t="s">
        <v>209</v>
      </c>
      <c r="J62" s="10" t="s">
        <v>209</v>
      </c>
      <c r="K62" s="10" t="s">
        <v>209</v>
      </c>
      <c r="L62" s="10" t="s">
        <v>329</v>
      </c>
      <c r="M62" s="227">
        <v>1</v>
      </c>
      <c r="N62" s="286" t="s">
        <v>178</v>
      </c>
      <c r="O62" s="284"/>
    </row>
    <row r="63" spans="1:15" ht="68.099999999999994" customHeight="1" x14ac:dyDescent="0.2">
      <c r="A63" s="283"/>
      <c r="B63" s="289"/>
      <c r="C63" s="285"/>
      <c r="D63" s="285"/>
      <c r="E63" s="285"/>
      <c r="F63" s="10" t="s">
        <v>110</v>
      </c>
      <c r="G63" s="10"/>
      <c r="H63" s="10" t="s">
        <v>209</v>
      </c>
      <c r="I63" s="10" t="s">
        <v>209</v>
      </c>
      <c r="J63" s="10" t="s">
        <v>209</v>
      </c>
      <c r="K63" s="10" t="s">
        <v>209</v>
      </c>
      <c r="L63" s="10" t="s">
        <v>209</v>
      </c>
      <c r="M63" s="10"/>
      <c r="N63" s="286"/>
      <c r="O63" s="285"/>
    </row>
    <row r="64" spans="1:15" ht="35.1" customHeight="1" x14ac:dyDescent="0.2">
      <c r="A64" s="279">
        <v>29</v>
      </c>
      <c r="B64" s="284" t="s">
        <v>481</v>
      </c>
      <c r="C64" s="277" t="s">
        <v>2</v>
      </c>
      <c r="D64" s="277" t="s">
        <v>7</v>
      </c>
      <c r="E64" s="277" t="s">
        <v>294</v>
      </c>
      <c r="F64" s="222" t="s">
        <v>109</v>
      </c>
      <c r="G64" s="222" t="s">
        <v>270</v>
      </c>
      <c r="H64" s="231" t="s">
        <v>490</v>
      </c>
      <c r="I64" s="231"/>
      <c r="J64" s="231">
        <v>1025</v>
      </c>
      <c r="K64" s="222">
        <v>675</v>
      </c>
      <c r="L64" s="231">
        <v>700</v>
      </c>
      <c r="M64" s="222">
        <v>550</v>
      </c>
      <c r="N64" s="281" t="s">
        <v>177</v>
      </c>
      <c r="O64" s="277" t="s">
        <v>480</v>
      </c>
    </row>
    <row r="65" spans="1:15" ht="54.75" customHeight="1" x14ac:dyDescent="0.2">
      <c r="A65" s="280"/>
      <c r="B65" s="289"/>
      <c r="C65" s="278"/>
      <c r="D65" s="278"/>
      <c r="E65" s="278"/>
      <c r="F65" s="222" t="s">
        <v>110</v>
      </c>
      <c r="G65" s="222"/>
      <c r="H65" s="231"/>
      <c r="I65" s="231"/>
      <c r="J65" s="231">
        <v>676</v>
      </c>
      <c r="K65" s="222">
        <v>700</v>
      </c>
      <c r="L65" s="231">
        <v>548</v>
      </c>
      <c r="M65" s="222"/>
      <c r="N65" s="281"/>
      <c r="O65" s="278"/>
    </row>
    <row r="66" spans="1:15" ht="35.1" customHeight="1" x14ac:dyDescent="0.2">
      <c r="A66" s="282">
        <v>30</v>
      </c>
      <c r="B66" s="284" t="s">
        <v>331</v>
      </c>
      <c r="C66" s="284" t="s">
        <v>2</v>
      </c>
      <c r="D66" s="284" t="s">
        <v>7</v>
      </c>
      <c r="E66" s="284" t="s">
        <v>294</v>
      </c>
      <c r="F66" s="10" t="s">
        <v>109</v>
      </c>
      <c r="G66" s="10" t="s">
        <v>269</v>
      </c>
      <c r="H66" s="226" t="s">
        <v>209</v>
      </c>
      <c r="I66" s="226">
        <v>40500</v>
      </c>
      <c r="J66" s="226">
        <v>40500</v>
      </c>
      <c r="K66" s="226">
        <v>42000</v>
      </c>
      <c r="L66" s="10" t="s">
        <v>332</v>
      </c>
      <c r="M66" s="226" t="s">
        <v>209</v>
      </c>
      <c r="N66" s="286" t="s">
        <v>179</v>
      </c>
      <c r="O66" s="284" t="s">
        <v>465</v>
      </c>
    </row>
    <row r="67" spans="1:15" ht="35.1" customHeight="1" x14ac:dyDescent="0.2">
      <c r="A67" s="283"/>
      <c r="B67" s="289"/>
      <c r="C67" s="285"/>
      <c r="D67" s="285"/>
      <c r="E67" s="285"/>
      <c r="F67" s="10" t="s">
        <v>110</v>
      </c>
      <c r="G67" s="10"/>
      <c r="H67" s="226" t="s">
        <v>209</v>
      </c>
      <c r="I67" s="226">
        <v>41791</v>
      </c>
      <c r="J67" s="226">
        <v>42490</v>
      </c>
      <c r="K67" s="226">
        <v>42470</v>
      </c>
      <c r="L67" s="10"/>
      <c r="M67" s="226" t="s">
        <v>209</v>
      </c>
      <c r="N67" s="286"/>
      <c r="O67" s="285"/>
    </row>
    <row r="68" spans="1:15" ht="60" customHeight="1" x14ac:dyDescent="0.2">
      <c r="A68" s="279">
        <v>31</v>
      </c>
      <c r="B68" s="284" t="s">
        <v>344</v>
      </c>
      <c r="C68" s="277" t="s">
        <v>2</v>
      </c>
      <c r="D68" s="277" t="s">
        <v>7</v>
      </c>
      <c r="E68" s="277" t="s">
        <v>294</v>
      </c>
      <c r="F68" s="222" t="s">
        <v>109</v>
      </c>
      <c r="G68" s="222" t="s">
        <v>270</v>
      </c>
      <c r="H68" s="224" t="s">
        <v>333</v>
      </c>
      <c r="I68" s="224" t="s">
        <v>333</v>
      </c>
      <c r="J68" s="224" t="s">
        <v>333</v>
      </c>
      <c r="K68" s="224" t="s">
        <v>209</v>
      </c>
      <c r="L68" s="231" t="s">
        <v>332</v>
      </c>
      <c r="M68" s="224" t="s">
        <v>209</v>
      </c>
      <c r="N68" s="281" t="s">
        <v>179</v>
      </c>
      <c r="O68" s="277" t="s">
        <v>345</v>
      </c>
    </row>
    <row r="69" spans="1:15" ht="60" customHeight="1" x14ac:dyDescent="0.2">
      <c r="A69" s="280"/>
      <c r="B69" s="289"/>
      <c r="C69" s="278"/>
      <c r="D69" s="278"/>
      <c r="E69" s="278"/>
      <c r="F69" s="222" t="s">
        <v>110</v>
      </c>
      <c r="G69" s="222"/>
      <c r="H69" s="224">
        <v>0.24</v>
      </c>
      <c r="I69" s="224">
        <v>0.24</v>
      </c>
      <c r="J69" s="224">
        <v>0.24</v>
      </c>
      <c r="K69" s="224" t="s">
        <v>209</v>
      </c>
      <c r="L69" s="231" t="s">
        <v>209</v>
      </c>
      <c r="M69" s="224"/>
      <c r="N69" s="281"/>
      <c r="O69" s="278"/>
    </row>
    <row r="70" spans="1:15" ht="35.1" customHeight="1" x14ac:dyDescent="0.2">
      <c r="A70" s="282">
        <v>32</v>
      </c>
      <c r="B70" s="284" t="s">
        <v>482</v>
      </c>
      <c r="C70" s="284" t="s">
        <v>2</v>
      </c>
      <c r="D70" s="284" t="s">
        <v>7</v>
      </c>
      <c r="E70" s="284" t="s">
        <v>294</v>
      </c>
      <c r="F70" s="10" t="s">
        <v>109</v>
      </c>
      <c r="G70" s="10" t="s">
        <v>269</v>
      </c>
      <c r="H70" s="10">
        <v>2.2999999999999998</v>
      </c>
      <c r="I70" s="10">
        <v>2.2999999999999998</v>
      </c>
      <c r="J70" s="10" t="s">
        <v>209</v>
      </c>
      <c r="K70" s="10" t="s">
        <v>209</v>
      </c>
      <c r="L70" s="10" t="s">
        <v>209</v>
      </c>
      <c r="M70" s="10"/>
      <c r="N70" s="286"/>
      <c r="O70" s="284" t="s">
        <v>354</v>
      </c>
    </row>
    <row r="71" spans="1:15" ht="35.1" customHeight="1" x14ac:dyDescent="0.2">
      <c r="A71" s="288"/>
      <c r="B71" s="289"/>
      <c r="C71" s="285"/>
      <c r="D71" s="285"/>
      <c r="E71" s="285"/>
      <c r="F71" s="10" t="s">
        <v>110</v>
      </c>
      <c r="G71" s="10"/>
      <c r="H71" s="10">
        <v>5.7</v>
      </c>
      <c r="I71" s="10">
        <v>3.8</v>
      </c>
      <c r="J71" s="10" t="s">
        <v>209</v>
      </c>
      <c r="K71" s="10" t="s">
        <v>209</v>
      </c>
      <c r="L71" s="10" t="s">
        <v>209</v>
      </c>
      <c r="M71" s="10"/>
      <c r="N71" s="286"/>
      <c r="O71" s="285"/>
    </row>
    <row r="72" spans="1:15" ht="35.1" customHeight="1" x14ac:dyDescent="0.2">
      <c r="A72" s="279">
        <v>33</v>
      </c>
      <c r="B72" s="284" t="s">
        <v>311</v>
      </c>
      <c r="C72" s="277" t="s">
        <v>2</v>
      </c>
      <c r="D72" s="277" t="s">
        <v>7</v>
      </c>
      <c r="E72" s="255"/>
      <c r="F72" s="222" t="s">
        <v>109</v>
      </c>
      <c r="G72" s="222" t="s">
        <v>270</v>
      </c>
      <c r="H72" s="222" t="s">
        <v>209</v>
      </c>
      <c r="I72" s="222">
        <v>1025</v>
      </c>
      <c r="J72" s="222" t="s">
        <v>209</v>
      </c>
      <c r="K72" s="231" t="s">
        <v>209</v>
      </c>
      <c r="L72" s="231" t="s">
        <v>209</v>
      </c>
      <c r="M72" s="222"/>
      <c r="N72" s="281" t="s">
        <v>179</v>
      </c>
      <c r="O72" s="277" t="s">
        <v>355</v>
      </c>
    </row>
    <row r="73" spans="1:15" ht="35.1" customHeight="1" x14ac:dyDescent="0.2">
      <c r="A73" s="280"/>
      <c r="B73" s="289"/>
      <c r="C73" s="278"/>
      <c r="D73" s="278"/>
      <c r="E73" s="255"/>
      <c r="F73" s="222" t="s">
        <v>110</v>
      </c>
      <c r="G73" s="222"/>
      <c r="H73" s="222">
        <v>1039</v>
      </c>
      <c r="I73" s="222">
        <v>1021</v>
      </c>
      <c r="J73" s="222" t="s">
        <v>209</v>
      </c>
      <c r="K73" s="231" t="s">
        <v>209</v>
      </c>
      <c r="L73" s="231" t="s">
        <v>209</v>
      </c>
      <c r="M73" s="222"/>
      <c r="N73" s="281"/>
      <c r="O73" s="278"/>
    </row>
    <row r="74" spans="1:15" ht="35.1" customHeight="1" x14ac:dyDescent="0.2">
      <c r="A74" s="282">
        <v>34</v>
      </c>
      <c r="B74" s="284" t="s">
        <v>484</v>
      </c>
      <c r="C74" s="284" t="s">
        <v>2</v>
      </c>
      <c r="D74" s="284" t="s">
        <v>7</v>
      </c>
      <c r="E74" s="284" t="s">
        <v>294</v>
      </c>
      <c r="F74" s="10" t="s">
        <v>109</v>
      </c>
      <c r="G74" s="10" t="s">
        <v>269</v>
      </c>
      <c r="H74" s="10" t="s">
        <v>209</v>
      </c>
      <c r="I74" s="10" t="s">
        <v>209</v>
      </c>
      <c r="J74" s="10" t="s">
        <v>209</v>
      </c>
      <c r="K74" s="10" t="s">
        <v>209</v>
      </c>
      <c r="L74" s="10" t="s">
        <v>209</v>
      </c>
      <c r="M74" s="229">
        <v>0.55000000000000004</v>
      </c>
      <c r="N74" s="286" t="s">
        <v>178</v>
      </c>
      <c r="O74" s="284" t="s">
        <v>492</v>
      </c>
    </row>
    <row r="75" spans="1:15" ht="35.1" customHeight="1" x14ac:dyDescent="0.2">
      <c r="A75" s="288"/>
      <c r="B75" s="285"/>
      <c r="C75" s="285"/>
      <c r="D75" s="285"/>
      <c r="E75" s="285"/>
      <c r="F75" s="10" t="s">
        <v>110</v>
      </c>
      <c r="G75" s="10"/>
      <c r="H75" s="10" t="s">
        <v>209</v>
      </c>
      <c r="I75" s="10" t="s">
        <v>209</v>
      </c>
      <c r="J75" s="10" t="s">
        <v>209</v>
      </c>
      <c r="K75" s="10" t="s">
        <v>209</v>
      </c>
      <c r="L75" s="10" t="s">
        <v>209</v>
      </c>
      <c r="M75" s="10"/>
      <c r="N75" s="286"/>
      <c r="O75" s="285"/>
    </row>
    <row r="76" spans="1:15" ht="60" customHeight="1" x14ac:dyDescent="0.2">
      <c r="A76" s="279">
        <v>35</v>
      </c>
      <c r="B76" s="284" t="s">
        <v>485</v>
      </c>
      <c r="C76" s="277" t="s">
        <v>2</v>
      </c>
      <c r="D76" s="277" t="s">
        <v>7</v>
      </c>
      <c r="E76" s="277" t="s">
        <v>294</v>
      </c>
      <c r="F76" s="222" t="s">
        <v>109</v>
      </c>
      <c r="G76" s="222" t="s">
        <v>268</v>
      </c>
      <c r="H76" s="222" t="s">
        <v>209</v>
      </c>
      <c r="I76" s="253" t="s">
        <v>209</v>
      </c>
      <c r="J76" s="253" t="s">
        <v>209</v>
      </c>
      <c r="K76" s="253" t="s">
        <v>209</v>
      </c>
      <c r="L76" s="253" t="s">
        <v>209</v>
      </c>
      <c r="M76" s="224">
        <v>1</v>
      </c>
      <c r="N76" s="287" t="s">
        <v>178</v>
      </c>
      <c r="O76" s="277" t="s">
        <v>486</v>
      </c>
    </row>
    <row r="77" spans="1:15" ht="60" customHeight="1" x14ac:dyDescent="0.2">
      <c r="A77" s="280"/>
      <c r="B77" s="285"/>
      <c r="C77" s="278"/>
      <c r="D77" s="278"/>
      <c r="E77" s="278"/>
      <c r="F77" s="222" t="s">
        <v>110</v>
      </c>
      <c r="G77" s="222"/>
      <c r="H77" s="253" t="s">
        <v>209</v>
      </c>
      <c r="I77" s="253" t="s">
        <v>209</v>
      </c>
      <c r="J77" s="253" t="s">
        <v>209</v>
      </c>
      <c r="K77" s="253" t="s">
        <v>209</v>
      </c>
      <c r="L77" s="253" t="s">
        <v>209</v>
      </c>
      <c r="M77" s="222"/>
      <c r="N77" s="287"/>
      <c r="O77" s="278"/>
    </row>
    <row r="78" spans="1:15" ht="35.1" customHeight="1" x14ac:dyDescent="0.2">
      <c r="A78" s="282">
        <v>36</v>
      </c>
      <c r="B78" s="284" t="s">
        <v>488</v>
      </c>
      <c r="C78" s="284" t="s">
        <v>2</v>
      </c>
      <c r="D78" s="284" t="s">
        <v>7</v>
      </c>
      <c r="E78" s="284" t="s">
        <v>294</v>
      </c>
      <c r="F78" s="10" t="s">
        <v>109</v>
      </c>
      <c r="G78" s="10" t="s">
        <v>269</v>
      </c>
      <c r="H78" s="10" t="s">
        <v>209</v>
      </c>
      <c r="I78" s="10" t="s">
        <v>209</v>
      </c>
      <c r="J78" s="10" t="s">
        <v>209</v>
      </c>
      <c r="K78" s="10" t="s">
        <v>209</v>
      </c>
      <c r="L78" s="10" t="s">
        <v>209</v>
      </c>
      <c r="M78" s="229">
        <v>0.9</v>
      </c>
      <c r="N78" s="286" t="s">
        <v>178</v>
      </c>
      <c r="O78" s="284" t="s">
        <v>489</v>
      </c>
    </row>
    <row r="79" spans="1:15" ht="35.1" customHeight="1" x14ac:dyDescent="0.2">
      <c r="A79" s="283"/>
      <c r="B79" s="285"/>
      <c r="C79" s="285"/>
      <c r="D79" s="285"/>
      <c r="E79" s="285"/>
      <c r="F79" s="10" t="s">
        <v>110</v>
      </c>
      <c r="G79" s="10"/>
      <c r="H79" s="10" t="s">
        <v>209</v>
      </c>
      <c r="I79" s="10" t="s">
        <v>209</v>
      </c>
      <c r="J79" s="10" t="s">
        <v>209</v>
      </c>
      <c r="K79" s="10" t="s">
        <v>209</v>
      </c>
      <c r="L79" s="10" t="s">
        <v>209</v>
      </c>
      <c r="M79" s="10"/>
      <c r="N79" s="286"/>
      <c r="O79" s="285"/>
    </row>
    <row r="80" spans="1:15" ht="65.099999999999994" customHeight="1" x14ac:dyDescent="0.2">
      <c r="A80" s="279">
        <v>37</v>
      </c>
      <c r="B80" s="277" t="s">
        <v>504</v>
      </c>
      <c r="C80" s="277"/>
      <c r="D80" s="277"/>
      <c r="E80" s="277"/>
      <c r="F80" s="222" t="s">
        <v>109</v>
      </c>
      <c r="G80" s="222"/>
      <c r="H80" s="222" t="s">
        <v>209</v>
      </c>
      <c r="I80" s="222" t="s">
        <v>209</v>
      </c>
      <c r="J80" s="222" t="s">
        <v>209</v>
      </c>
      <c r="K80" s="222" t="s">
        <v>209</v>
      </c>
      <c r="L80" s="222" t="s">
        <v>209</v>
      </c>
      <c r="M80" s="222"/>
      <c r="N80" s="281" t="s">
        <v>178</v>
      </c>
      <c r="O80" s="277" t="s">
        <v>505</v>
      </c>
    </row>
    <row r="81" spans="1:15" ht="65.099999999999994" customHeight="1" x14ac:dyDescent="0.2">
      <c r="A81" s="280"/>
      <c r="B81" s="278"/>
      <c r="C81" s="278"/>
      <c r="D81" s="278"/>
      <c r="E81" s="278"/>
      <c r="F81" s="222" t="s">
        <v>110</v>
      </c>
      <c r="G81" s="222"/>
      <c r="H81" s="222" t="s">
        <v>209</v>
      </c>
      <c r="I81" s="222" t="s">
        <v>209</v>
      </c>
      <c r="J81" s="222" t="s">
        <v>209</v>
      </c>
      <c r="K81" s="222" t="s">
        <v>209</v>
      </c>
      <c r="L81" s="222" t="s">
        <v>209</v>
      </c>
      <c r="M81" s="222"/>
      <c r="N81" s="281"/>
      <c r="O81" s="278"/>
    </row>
  </sheetData>
  <mergeCells count="262">
    <mergeCell ref="B4:M4"/>
    <mergeCell ref="C1:D1"/>
    <mergeCell ref="C2:D2"/>
    <mergeCell ref="B8:B9"/>
    <mergeCell ref="C8:C9"/>
    <mergeCell ref="D8:D9"/>
    <mergeCell ref="E8:E9"/>
    <mergeCell ref="B10:B11"/>
    <mergeCell ref="C10:C11"/>
    <mergeCell ref="D10:D11"/>
    <mergeCell ref="E10:E11"/>
    <mergeCell ref="D12:D13"/>
    <mergeCell ref="E12:E13"/>
    <mergeCell ref="N12:N13"/>
    <mergeCell ref="B14:B15"/>
    <mergeCell ref="C14:C15"/>
    <mergeCell ref="D14:D15"/>
    <mergeCell ref="E14:E15"/>
    <mergeCell ref="N14:N15"/>
    <mergeCell ref="N8:N9"/>
    <mergeCell ref="N10:N11"/>
    <mergeCell ref="O18:O19"/>
    <mergeCell ref="A18:A19"/>
    <mergeCell ref="A8:A9"/>
    <mergeCell ref="H6:M6"/>
    <mergeCell ref="A10:A11"/>
    <mergeCell ref="A12:A13"/>
    <mergeCell ref="A14:A15"/>
    <mergeCell ref="A16:A17"/>
    <mergeCell ref="O8:O9"/>
    <mergeCell ref="O10:O11"/>
    <mergeCell ref="O12:O13"/>
    <mergeCell ref="O14:O15"/>
    <mergeCell ref="O16:O17"/>
    <mergeCell ref="B16:B17"/>
    <mergeCell ref="C16:C17"/>
    <mergeCell ref="D16:D17"/>
    <mergeCell ref="E16:E17"/>
    <mergeCell ref="N16:N17"/>
    <mergeCell ref="C18:C19"/>
    <mergeCell ref="D18:D19"/>
    <mergeCell ref="E18:E19"/>
    <mergeCell ref="N18:N19"/>
    <mergeCell ref="B12:B13"/>
    <mergeCell ref="C12:C13"/>
    <mergeCell ref="N20:N21"/>
    <mergeCell ref="O20:O21"/>
    <mergeCell ref="A22:A23"/>
    <mergeCell ref="B22:B23"/>
    <mergeCell ref="C22:C23"/>
    <mergeCell ref="D22:D23"/>
    <mergeCell ref="E22:E23"/>
    <mergeCell ref="N22:N23"/>
    <mergeCell ref="O22:O23"/>
    <mergeCell ref="A20:A21"/>
    <mergeCell ref="B20:B21"/>
    <mergeCell ref="C20:C21"/>
    <mergeCell ref="D20:D21"/>
    <mergeCell ref="E20:E21"/>
    <mergeCell ref="N24:N25"/>
    <mergeCell ref="O24:O25"/>
    <mergeCell ref="A26:A27"/>
    <mergeCell ref="B26:B27"/>
    <mergeCell ref="C26:C27"/>
    <mergeCell ref="D26:D27"/>
    <mergeCell ref="E26:E27"/>
    <mergeCell ref="N26:N27"/>
    <mergeCell ref="O26:O27"/>
    <mergeCell ref="A24:A25"/>
    <mergeCell ref="B24:B25"/>
    <mergeCell ref="C24:C25"/>
    <mergeCell ref="D24:D25"/>
    <mergeCell ref="E24:E25"/>
    <mergeCell ref="N28:N29"/>
    <mergeCell ref="O28:O29"/>
    <mergeCell ref="A30:A31"/>
    <mergeCell ref="B30:B31"/>
    <mergeCell ref="C30:C31"/>
    <mergeCell ref="D30:D31"/>
    <mergeCell ref="E30:E31"/>
    <mergeCell ref="N30:N31"/>
    <mergeCell ref="O30:O31"/>
    <mergeCell ref="A28:A29"/>
    <mergeCell ref="B28:B29"/>
    <mergeCell ref="C28:C29"/>
    <mergeCell ref="D28:D29"/>
    <mergeCell ref="E28:E29"/>
    <mergeCell ref="N32:N33"/>
    <mergeCell ref="O32:O33"/>
    <mergeCell ref="A34:A35"/>
    <mergeCell ref="B34:B35"/>
    <mergeCell ref="C34:C35"/>
    <mergeCell ref="D34:D35"/>
    <mergeCell ref="E34:E35"/>
    <mergeCell ref="N34:N35"/>
    <mergeCell ref="O34:O35"/>
    <mergeCell ref="A32:A33"/>
    <mergeCell ref="B32:B33"/>
    <mergeCell ref="C32:C33"/>
    <mergeCell ref="D32:D33"/>
    <mergeCell ref="E32:E33"/>
    <mergeCell ref="N36:N37"/>
    <mergeCell ref="O36:O37"/>
    <mergeCell ref="A38:A39"/>
    <mergeCell ref="B38:B39"/>
    <mergeCell ref="C38:C39"/>
    <mergeCell ref="D38:D39"/>
    <mergeCell ref="E38:E39"/>
    <mergeCell ref="N38:N39"/>
    <mergeCell ref="O38:O39"/>
    <mergeCell ref="A36:A37"/>
    <mergeCell ref="B36:B37"/>
    <mergeCell ref="C36:C37"/>
    <mergeCell ref="D36:D37"/>
    <mergeCell ref="E36:E37"/>
    <mergeCell ref="N40:N41"/>
    <mergeCell ref="O40:O41"/>
    <mergeCell ref="A42:A43"/>
    <mergeCell ref="B42:B43"/>
    <mergeCell ref="C42:C43"/>
    <mergeCell ref="D42:D43"/>
    <mergeCell ref="E42:E43"/>
    <mergeCell ref="N42:N43"/>
    <mergeCell ref="O42:O43"/>
    <mergeCell ref="A40:A41"/>
    <mergeCell ref="B40:B41"/>
    <mergeCell ref="C40:C41"/>
    <mergeCell ref="D40:D41"/>
    <mergeCell ref="E40:E41"/>
    <mergeCell ref="N44:N45"/>
    <mergeCell ref="O44:O45"/>
    <mergeCell ref="A46:A47"/>
    <mergeCell ref="B46:B47"/>
    <mergeCell ref="C46:C47"/>
    <mergeCell ref="D46:D47"/>
    <mergeCell ref="E46:E47"/>
    <mergeCell ref="N46:N47"/>
    <mergeCell ref="O46:O47"/>
    <mergeCell ref="A44:A45"/>
    <mergeCell ref="B44:B45"/>
    <mergeCell ref="C44:C45"/>
    <mergeCell ref="D44:D45"/>
    <mergeCell ref="E44:E45"/>
    <mergeCell ref="D50:D51"/>
    <mergeCell ref="E50:E51"/>
    <mergeCell ref="N50:N51"/>
    <mergeCell ref="O50:O51"/>
    <mergeCell ref="A48:A49"/>
    <mergeCell ref="B48:B49"/>
    <mergeCell ref="C48:C49"/>
    <mergeCell ref="D48:D49"/>
    <mergeCell ref="E48:E49"/>
    <mergeCell ref="B18:B19"/>
    <mergeCell ref="A56:A57"/>
    <mergeCell ref="C56:C57"/>
    <mergeCell ref="D56:D57"/>
    <mergeCell ref="E56:E57"/>
    <mergeCell ref="N52:N53"/>
    <mergeCell ref="O52:O53"/>
    <mergeCell ref="A54:A55"/>
    <mergeCell ref="B54:B55"/>
    <mergeCell ref="C54:C55"/>
    <mergeCell ref="D54:D55"/>
    <mergeCell ref="E54:E55"/>
    <mergeCell ref="N54:N55"/>
    <mergeCell ref="O54:O55"/>
    <mergeCell ref="A52:A53"/>
    <mergeCell ref="B52:B53"/>
    <mergeCell ref="C52:C53"/>
    <mergeCell ref="D52:D53"/>
    <mergeCell ref="E52:E53"/>
    <mergeCell ref="N48:N49"/>
    <mergeCell ref="O48:O49"/>
    <mergeCell ref="A50:A51"/>
    <mergeCell ref="B50:B51"/>
    <mergeCell ref="C50:C51"/>
    <mergeCell ref="N56:N57"/>
    <mergeCell ref="O56:O57"/>
    <mergeCell ref="A58:A59"/>
    <mergeCell ref="C58:C59"/>
    <mergeCell ref="D58:D59"/>
    <mergeCell ref="E58:E59"/>
    <mergeCell ref="N58:N59"/>
    <mergeCell ref="O58:O59"/>
    <mergeCell ref="B56:B57"/>
    <mergeCell ref="B58:B59"/>
    <mergeCell ref="O60:O61"/>
    <mergeCell ref="A62:A63"/>
    <mergeCell ref="C62:C63"/>
    <mergeCell ref="D62:D63"/>
    <mergeCell ref="E62:E63"/>
    <mergeCell ref="N62:N63"/>
    <mergeCell ref="O62:O63"/>
    <mergeCell ref="B60:B61"/>
    <mergeCell ref="B62:B63"/>
    <mergeCell ref="A60:A61"/>
    <mergeCell ref="C60:C61"/>
    <mergeCell ref="D60:D61"/>
    <mergeCell ref="E60:E61"/>
    <mergeCell ref="N60:N61"/>
    <mergeCell ref="O64:O65"/>
    <mergeCell ref="A66:A67"/>
    <mergeCell ref="C66:C67"/>
    <mergeCell ref="D66:D67"/>
    <mergeCell ref="E66:E67"/>
    <mergeCell ref="N66:N67"/>
    <mergeCell ref="O66:O67"/>
    <mergeCell ref="B64:B65"/>
    <mergeCell ref="A64:A65"/>
    <mergeCell ref="C64:C65"/>
    <mergeCell ref="D64:D65"/>
    <mergeCell ref="E64:E65"/>
    <mergeCell ref="N64:N65"/>
    <mergeCell ref="B66:B67"/>
    <mergeCell ref="O68:O69"/>
    <mergeCell ref="A70:A71"/>
    <mergeCell ref="C70:C71"/>
    <mergeCell ref="D70:D71"/>
    <mergeCell ref="E70:E71"/>
    <mergeCell ref="N70:N71"/>
    <mergeCell ref="O70:O71"/>
    <mergeCell ref="A68:A69"/>
    <mergeCell ref="C68:C69"/>
    <mergeCell ref="D68:D69"/>
    <mergeCell ref="E68:E69"/>
    <mergeCell ref="N68:N69"/>
    <mergeCell ref="B68:B69"/>
    <mergeCell ref="B70:B71"/>
    <mergeCell ref="O72:O73"/>
    <mergeCell ref="A74:A75"/>
    <mergeCell ref="C74:C75"/>
    <mergeCell ref="D74:D75"/>
    <mergeCell ref="N74:N75"/>
    <mergeCell ref="O74:O75"/>
    <mergeCell ref="A72:A73"/>
    <mergeCell ref="C72:C73"/>
    <mergeCell ref="D72:D73"/>
    <mergeCell ref="E74:E75"/>
    <mergeCell ref="N72:N73"/>
    <mergeCell ref="B72:B73"/>
    <mergeCell ref="B74:B75"/>
    <mergeCell ref="O80:O81"/>
    <mergeCell ref="A80:A81"/>
    <mergeCell ref="C80:C81"/>
    <mergeCell ref="D80:D81"/>
    <mergeCell ref="E80:E81"/>
    <mergeCell ref="N80:N81"/>
    <mergeCell ref="B80:B81"/>
    <mergeCell ref="O76:O77"/>
    <mergeCell ref="A78:A79"/>
    <mergeCell ref="C78:C79"/>
    <mergeCell ref="D78:D79"/>
    <mergeCell ref="E78:E79"/>
    <mergeCell ref="N78:N79"/>
    <mergeCell ref="O78:O79"/>
    <mergeCell ref="A76:A77"/>
    <mergeCell ref="C76:C77"/>
    <mergeCell ref="D76:D77"/>
    <mergeCell ref="E76:E77"/>
    <mergeCell ref="N76:N77"/>
    <mergeCell ref="B76:B77"/>
    <mergeCell ref="B78:B79"/>
  </mergeCells>
  <dataValidations count="1">
    <dataValidation type="date" allowBlank="1" showInputMessage="1" showErrorMessage="1" sqref="C3:D3">
      <formula1>42485</formula1>
      <formula2>42607</formula2>
    </dataValidation>
  </dataValidations>
  <pageMargins left="0.7" right="0.7" top="0.75" bottom="0.75" header="0.3" footer="0.3"/>
  <pageSetup paperSize="5" scale="62" fitToHeight="0" orientation="landscape" r:id="rId1"/>
  <headerFooter>
    <oddHeader>&amp;C&amp;"Arial,Bold"&amp;14&amp;UPerformance Measures
&amp;"Arial,Regular"&amp;12&amp;U(Study Step 2: Performance)</oddHeader>
    <oddFooter>&amp;RThe contents of this chart are considered sworn testimony from the Agency Director.</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14:formula1>
            <xm:f>'Drop Down Options'!$C$8:$C$11</xm:f>
          </x14:formula1>
          <xm:sqref>C8:C81</xm:sqref>
        </x14:dataValidation>
        <x14:dataValidation type="list" allowBlank="1" showInputMessage="1" showErrorMessage="1">
          <x14:formula1>
            <xm:f>'Drop Down Options'!$C$14:$C$18</xm:f>
          </x14:formula1>
          <xm:sqref>D8:D81</xm:sqref>
        </x14:dataValidation>
        <x14:dataValidation type="list" allowBlank="1" showInputMessage="1" showErrorMessage="1">
          <x14:formula1>
            <xm:f>'Drop Down Options'!$C$3:$C$5</xm:f>
          </x14:formula1>
          <xm:sqref>N8:N81</xm:sqref>
        </x14:dataValidation>
        <x14:dataValidation type="list" allowBlank="1" showInputMessage="1" showErrorMessage="1">
          <x14:formula1>
            <xm:f>'Drop Down Options'!$E$38:$E$40</xm:f>
          </x14:formula1>
          <xm:sqref>G8 G10 G12 G14 G16 G18 G20 G22 G24 G26 G28 G30 G32 G34 G36 G38 G40 G42 G44 G46 G48 G50 G52 G54 G56 G58 G60 G62 G64 G66 G68 G70 G72 G74 G76 G78 G80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4"/>
  <sheetViews>
    <sheetView zoomScale="75" zoomScaleNormal="75" workbookViewId="0"/>
  </sheetViews>
  <sheetFormatPr defaultColWidth="9.140625" defaultRowHeight="12.75" x14ac:dyDescent="0.2"/>
  <cols>
    <col min="1" max="1" width="40.140625" style="141" customWidth="1"/>
    <col min="2" max="2" width="35.140625" style="141" customWidth="1"/>
    <col min="3" max="3" width="21" style="141" customWidth="1"/>
    <col min="4" max="4" width="20" style="141" customWidth="1"/>
    <col min="5" max="5" width="14.85546875" style="161" customWidth="1"/>
    <col min="6" max="6" width="26.28515625" style="141" customWidth="1"/>
    <col min="7" max="7" width="25.42578125" style="141" customWidth="1"/>
    <col min="8" max="8" width="16.85546875" style="141" customWidth="1"/>
    <col min="9" max="9" width="12.7109375" style="141" customWidth="1"/>
    <col min="10" max="10" width="19.42578125" style="141" customWidth="1"/>
    <col min="11" max="11" width="31.42578125" style="141" customWidth="1"/>
    <col min="12" max="12" width="21" style="141" customWidth="1"/>
    <col min="13" max="13" width="25.5703125" style="141" customWidth="1"/>
    <col min="14" max="14" width="16.140625" style="141" customWidth="1"/>
    <col min="15" max="15" width="30.140625" style="141" customWidth="1"/>
    <col min="16" max="16" width="17.28515625" style="141" customWidth="1"/>
    <col min="17" max="16384" width="9.140625" style="141"/>
  </cols>
  <sheetData>
    <row r="1" spans="1:15" ht="18" customHeight="1" x14ac:dyDescent="0.2">
      <c r="A1" s="1" t="s">
        <v>0</v>
      </c>
      <c r="B1" s="295" t="s">
        <v>457</v>
      </c>
      <c r="C1" s="296"/>
      <c r="G1" s="39"/>
    </row>
    <row r="2" spans="1:15" ht="18" customHeight="1" x14ac:dyDescent="0.2">
      <c r="A2" s="1" t="s">
        <v>1</v>
      </c>
      <c r="B2" s="244">
        <v>43423</v>
      </c>
      <c r="C2" s="245"/>
      <c r="G2" s="25"/>
    </row>
    <row r="3" spans="1:15" x14ac:dyDescent="0.2">
      <c r="A3" s="39"/>
      <c r="H3" s="12"/>
      <c r="I3" s="12"/>
      <c r="J3" s="12"/>
    </row>
    <row r="4" spans="1:15" ht="13.5" thickBot="1" x14ac:dyDescent="0.25">
      <c r="A4" s="25"/>
      <c r="B4" s="25"/>
      <c r="C4" s="18"/>
      <c r="D4" s="6"/>
      <c r="E4" s="163"/>
      <c r="F4" s="6"/>
      <c r="G4" s="18"/>
      <c r="H4" s="18"/>
      <c r="I4" s="18"/>
      <c r="J4" s="18"/>
      <c r="K4" s="35"/>
      <c r="L4" s="35"/>
      <c r="M4" s="35"/>
      <c r="N4" s="35"/>
    </row>
    <row r="5" spans="1:15" x14ac:dyDescent="0.2">
      <c r="A5" s="25"/>
      <c r="B5" s="25"/>
      <c r="C5" s="299" t="s">
        <v>30</v>
      </c>
      <c r="D5" s="300"/>
      <c r="E5" s="193"/>
      <c r="F5" s="35"/>
      <c r="G5" s="301" t="s">
        <v>251</v>
      </c>
      <c r="H5" s="302"/>
      <c r="I5" s="194"/>
      <c r="J5" s="35"/>
      <c r="L5" s="18"/>
      <c r="M5" s="25"/>
      <c r="O5" s="6"/>
    </row>
    <row r="6" spans="1:15" ht="53.25" customHeight="1" x14ac:dyDescent="0.2">
      <c r="A6" s="306" t="s">
        <v>467</v>
      </c>
      <c r="B6" s="307"/>
      <c r="C6" s="16" t="s">
        <v>146</v>
      </c>
      <c r="D6" s="17" t="s">
        <v>21</v>
      </c>
      <c r="E6" s="162"/>
      <c r="F6" s="18"/>
      <c r="G6" s="16" t="s">
        <v>146</v>
      </c>
      <c r="H6" s="17" t="s">
        <v>21</v>
      </c>
      <c r="I6" s="18"/>
      <c r="J6" s="18"/>
      <c r="L6" s="18"/>
      <c r="M6" s="25"/>
      <c r="O6" s="6"/>
    </row>
    <row r="7" spans="1:15" ht="399.95" customHeight="1" thickBot="1" x14ac:dyDescent="0.25">
      <c r="A7" s="306" t="s">
        <v>468</v>
      </c>
      <c r="B7" s="307"/>
      <c r="C7" s="149" t="s">
        <v>502</v>
      </c>
      <c r="D7" s="151">
        <f>'ComprehensiveStrategic Finances'!C40</f>
        <v>547734373</v>
      </c>
      <c r="E7" s="162"/>
      <c r="F7" s="250"/>
      <c r="G7" s="149" t="s">
        <v>503</v>
      </c>
      <c r="H7" s="151">
        <f>'ComprehensiveStrategic Finances'!C123</f>
        <v>566583519</v>
      </c>
      <c r="I7" s="18"/>
      <c r="J7" s="18"/>
    </row>
    <row r="8" spans="1:15" x14ac:dyDescent="0.2">
      <c r="A8" s="18"/>
      <c r="C8" s="25"/>
      <c r="D8" s="25"/>
      <c r="E8" s="162"/>
      <c r="F8" s="18"/>
      <c r="G8" s="25"/>
      <c r="H8" s="25"/>
      <c r="I8" s="18"/>
      <c r="J8" s="18"/>
    </row>
    <row r="9" spans="1:15" ht="25.5" x14ac:dyDescent="0.2">
      <c r="A9" s="18"/>
      <c r="C9" s="25"/>
      <c r="D9" s="103" t="s">
        <v>144</v>
      </c>
      <c r="E9" s="198" t="s">
        <v>252</v>
      </c>
      <c r="F9" s="25"/>
      <c r="H9" s="103" t="s">
        <v>145</v>
      </c>
      <c r="I9" s="198" t="s">
        <v>252</v>
      </c>
      <c r="J9" s="18"/>
    </row>
    <row r="10" spans="1:15" x14ac:dyDescent="0.2">
      <c r="A10" s="18"/>
      <c r="C10" s="25"/>
      <c r="D10" s="154">
        <f>'ComprehensiveStrategic Finances'!C88</f>
        <v>112363908</v>
      </c>
      <c r="E10" s="167">
        <f>D10/$D$7</f>
        <v>0.20514306484833297</v>
      </c>
      <c r="F10" s="25"/>
      <c r="H10" s="154">
        <f>'ComprehensiveStrategic Finances'!C169</f>
        <v>107808002</v>
      </c>
      <c r="I10" s="167">
        <f>H10/$H$7</f>
        <v>0.19027733491132487</v>
      </c>
      <c r="J10" s="18"/>
    </row>
    <row r="11" spans="1:15" ht="13.5" thickBot="1" x14ac:dyDescent="0.25">
      <c r="A11" s="18"/>
      <c r="C11" s="25"/>
      <c r="D11" s="25"/>
      <c r="E11" s="164"/>
      <c r="F11" s="18"/>
      <c r="G11" s="25"/>
      <c r="H11" s="25"/>
      <c r="I11" s="25"/>
      <c r="J11" s="18"/>
    </row>
    <row r="12" spans="1:15" ht="13.5" thickBot="1" x14ac:dyDescent="0.25">
      <c r="A12" s="18"/>
      <c r="C12" s="303" t="s">
        <v>30</v>
      </c>
      <c r="D12" s="304"/>
      <c r="E12" s="304"/>
      <c r="F12" s="305"/>
      <c r="G12" s="303" t="s">
        <v>251</v>
      </c>
      <c r="H12" s="304"/>
      <c r="I12" s="304"/>
      <c r="J12" s="305"/>
    </row>
    <row r="13" spans="1:15" ht="109.5" customHeight="1" x14ac:dyDescent="0.2">
      <c r="A13" s="27" t="s">
        <v>264</v>
      </c>
      <c r="B13" s="42" t="s">
        <v>263</v>
      </c>
      <c r="C13" s="40" t="s">
        <v>22</v>
      </c>
      <c r="D13" s="41" t="s">
        <v>154</v>
      </c>
      <c r="E13" s="165" t="s">
        <v>143</v>
      </c>
      <c r="F13" s="92" t="s">
        <v>152</v>
      </c>
      <c r="G13" s="40" t="s">
        <v>147</v>
      </c>
      <c r="H13" s="41" t="s">
        <v>155</v>
      </c>
      <c r="I13" s="41" t="s">
        <v>156</v>
      </c>
      <c r="J13" s="92" t="s">
        <v>153</v>
      </c>
      <c r="K13" s="15" t="s">
        <v>287</v>
      </c>
      <c r="L13" s="14" t="s">
        <v>18</v>
      </c>
      <c r="M13" s="28" t="s">
        <v>266</v>
      </c>
      <c r="N13" s="14" t="s">
        <v>286</v>
      </c>
      <c r="O13" s="27" t="s">
        <v>271</v>
      </c>
    </row>
    <row r="14" spans="1:15" ht="25.5" x14ac:dyDescent="0.2">
      <c r="A14" s="36" t="s">
        <v>430</v>
      </c>
      <c r="B14" s="36"/>
      <c r="C14" s="37"/>
      <c r="D14" s="38"/>
      <c r="E14" s="166"/>
      <c r="F14" s="93"/>
      <c r="G14" s="37"/>
      <c r="H14" s="38"/>
      <c r="I14" s="38"/>
      <c r="J14" s="93"/>
      <c r="K14" s="22"/>
      <c r="L14" s="26"/>
      <c r="M14" s="26"/>
      <c r="N14" s="38"/>
      <c r="O14" s="26"/>
    </row>
    <row r="15" spans="1:15" ht="38.25" x14ac:dyDescent="0.2">
      <c r="A15" s="184" t="s">
        <v>431</v>
      </c>
      <c r="B15" s="185" t="s">
        <v>421</v>
      </c>
      <c r="C15" s="241">
        <v>2079</v>
      </c>
      <c r="D15" s="242">
        <v>145300905</v>
      </c>
      <c r="E15" s="167">
        <f>D15/$D$7</f>
        <v>0.26527622176452309</v>
      </c>
      <c r="F15" s="49"/>
      <c r="G15" s="242">
        <v>2079</v>
      </c>
      <c r="H15" s="242">
        <v>154835757</v>
      </c>
      <c r="I15" s="167">
        <f>H15/$H$7</f>
        <v>0.27327966982392937</v>
      </c>
      <c r="J15" s="49"/>
      <c r="K15" s="33"/>
      <c r="L15" s="184" t="s">
        <v>363</v>
      </c>
      <c r="M15" s="184" t="s">
        <v>420</v>
      </c>
      <c r="N15" s="185" t="s">
        <v>11</v>
      </c>
      <c r="O15" s="184"/>
    </row>
    <row r="16" spans="1:15" ht="25.5" x14ac:dyDescent="0.2">
      <c r="A16" s="184"/>
      <c r="B16" s="185" t="s">
        <v>422</v>
      </c>
      <c r="C16" s="34">
        <v>866</v>
      </c>
      <c r="D16" s="242">
        <v>85832720</v>
      </c>
      <c r="E16" s="167">
        <f t="shared" ref="E16:E27" si="0">D16/$D$7</f>
        <v>0.15670500927280676</v>
      </c>
      <c r="F16" s="195"/>
      <c r="G16" s="45">
        <v>866</v>
      </c>
      <c r="H16" s="242">
        <v>88284525</v>
      </c>
      <c r="I16" s="167">
        <f>H16/$H$7</f>
        <v>0.1558190841057627</v>
      </c>
      <c r="J16" s="195"/>
      <c r="K16" s="196"/>
      <c r="L16" s="184" t="s">
        <v>364</v>
      </c>
      <c r="M16" s="184" t="s">
        <v>423</v>
      </c>
      <c r="N16" s="185" t="s">
        <v>11</v>
      </c>
      <c r="O16" s="184"/>
    </row>
    <row r="17" spans="1:16" ht="25.5" x14ac:dyDescent="0.2">
      <c r="A17" s="36" t="s">
        <v>432</v>
      </c>
      <c r="B17" s="36"/>
      <c r="C17" s="37"/>
      <c r="D17" s="38"/>
      <c r="E17" s="166">
        <f t="shared" ref="E17" si="1">D17/$D$7</f>
        <v>0</v>
      </c>
      <c r="F17" s="93"/>
      <c r="G17" s="37"/>
      <c r="H17" s="38"/>
      <c r="I17" s="38">
        <f>H17/$H$7</f>
        <v>0</v>
      </c>
      <c r="J17" s="93"/>
      <c r="K17" s="22"/>
      <c r="L17" s="26"/>
      <c r="M17" s="26"/>
      <c r="N17" s="38"/>
      <c r="O17" s="26"/>
    </row>
    <row r="18" spans="1:16" ht="25.5" x14ac:dyDescent="0.2">
      <c r="A18" s="237" t="s">
        <v>466</v>
      </c>
      <c r="B18" s="238" t="s">
        <v>424</v>
      </c>
      <c r="C18" s="34">
        <v>166</v>
      </c>
      <c r="D18" s="242">
        <v>11051761</v>
      </c>
      <c r="E18" s="167">
        <f>D18/$D$7</f>
        <v>2.0177227402159038E-2</v>
      </c>
      <c r="F18" s="219"/>
      <c r="G18" s="45">
        <v>1566</v>
      </c>
      <c r="H18" s="242">
        <v>11002374</v>
      </c>
      <c r="I18" s="167">
        <f>H18/$H$7</f>
        <v>1.9418803461524619E-2</v>
      </c>
      <c r="J18" s="219"/>
      <c r="K18" s="239"/>
      <c r="L18" s="237" t="s">
        <v>365</v>
      </c>
      <c r="M18" s="237" t="s">
        <v>423</v>
      </c>
      <c r="N18" s="238" t="s">
        <v>11</v>
      </c>
      <c r="O18" s="237"/>
    </row>
    <row r="19" spans="1:16" ht="38.25" x14ac:dyDescent="0.2">
      <c r="A19" s="36" t="s">
        <v>433</v>
      </c>
      <c r="B19" s="36"/>
      <c r="C19" s="37"/>
      <c r="D19" s="38"/>
      <c r="E19" s="166"/>
      <c r="F19" s="93"/>
      <c r="G19" s="37"/>
      <c r="H19" s="38"/>
      <c r="I19" s="38"/>
      <c r="J19" s="93"/>
      <c r="K19" s="22"/>
      <c r="L19" s="26"/>
      <c r="M19" s="26"/>
      <c r="N19" s="38"/>
      <c r="O19" s="26"/>
    </row>
    <row r="20" spans="1:16" ht="25.5" x14ac:dyDescent="0.2">
      <c r="A20" s="237" t="s">
        <v>434</v>
      </c>
      <c r="B20" s="238" t="s">
        <v>428</v>
      </c>
      <c r="C20" s="241">
        <v>371</v>
      </c>
      <c r="D20" s="242">
        <v>66026275</v>
      </c>
      <c r="E20" s="167">
        <f>D20/$D$7</f>
        <v>0.12054433363085651</v>
      </c>
      <c r="F20" s="49"/>
      <c r="G20" s="242">
        <v>371</v>
      </c>
      <c r="H20" s="242">
        <v>65095715</v>
      </c>
      <c r="I20" s="167">
        <f t="shared" ref="I20:I25" si="2">H20/$H$7</f>
        <v>0.11489164936334832</v>
      </c>
      <c r="J20" s="49"/>
      <c r="K20" s="239"/>
      <c r="L20" s="237" t="s">
        <v>367</v>
      </c>
      <c r="M20" s="237" t="s">
        <v>423</v>
      </c>
      <c r="N20" s="238" t="s">
        <v>11</v>
      </c>
      <c r="O20" s="237"/>
    </row>
    <row r="21" spans="1:16" ht="68.25" customHeight="1" x14ac:dyDescent="0.2">
      <c r="A21" s="36" t="s">
        <v>435</v>
      </c>
      <c r="B21" s="36"/>
      <c r="C21" s="37"/>
      <c r="D21" s="38"/>
      <c r="E21" s="166">
        <f t="shared" ref="E21" si="3">D21/$D$7</f>
        <v>0</v>
      </c>
      <c r="F21" s="93"/>
      <c r="G21" s="37"/>
      <c r="H21" s="38"/>
      <c r="I21" s="38">
        <f t="shared" si="2"/>
        <v>0</v>
      </c>
      <c r="J21" s="93"/>
      <c r="K21" s="22"/>
      <c r="L21" s="26"/>
      <c r="M21" s="26"/>
      <c r="N21" s="38"/>
      <c r="O21" s="26"/>
    </row>
    <row r="22" spans="1:16" ht="25.5" x14ac:dyDescent="0.2">
      <c r="A22" s="237" t="s">
        <v>436</v>
      </c>
      <c r="B22" s="238" t="s">
        <v>429</v>
      </c>
      <c r="C22" s="34">
        <v>22</v>
      </c>
      <c r="D22" s="242">
        <v>19762170</v>
      </c>
      <c r="E22" s="167">
        <f>D22/$D$7</f>
        <v>3.6079842664904292E-2</v>
      </c>
      <c r="F22" s="195"/>
      <c r="G22" s="45">
        <v>22</v>
      </c>
      <c r="H22" s="242">
        <v>19797130</v>
      </c>
      <c r="I22" s="167">
        <f t="shared" si="2"/>
        <v>3.4941238733772625E-2</v>
      </c>
      <c r="J22" s="195"/>
      <c r="K22" s="196"/>
      <c r="L22" s="237" t="s">
        <v>368</v>
      </c>
      <c r="M22" s="237" t="s">
        <v>423</v>
      </c>
      <c r="N22" s="238" t="s">
        <v>11</v>
      </c>
      <c r="O22" s="237"/>
    </row>
    <row r="23" spans="1:16" ht="69.75" customHeight="1" x14ac:dyDescent="0.2">
      <c r="A23" s="36" t="s">
        <v>437</v>
      </c>
      <c r="B23" s="36"/>
      <c r="C23" s="37"/>
      <c r="D23" s="38"/>
      <c r="E23" s="166">
        <f t="shared" si="0"/>
        <v>0</v>
      </c>
      <c r="F23" s="93"/>
      <c r="G23" s="37"/>
      <c r="H23" s="38"/>
      <c r="I23" s="38">
        <f t="shared" si="2"/>
        <v>0</v>
      </c>
      <c r="J23" s="93"/>
      <c r="K23" s="22"/>
      <c r="L23" s="26"/>
      <c r="M23" s="26"/>
      <c r="N23" s="38"/>
      <c r="O23" s="26"/>
    </row>
    <row r="24" spans="1:16" ht="57" customHeight="1" x14ac:dyDescent="0.2">
      <c r="A24" s="237" t="s">
        <v>438</v>
      </c>
      <c r="B24" s="238" t="s">
        <v>440</v>
      </c>
      <c r="C24" s="34">
        <v>45</v>
      </c>
      <c r="D24" s="242">
        <v>3963012.64</v>
      </c>
      <c r="E24" s="167">
        <f t="shared" si="0"/>
        <v>7.2352819822027129E-3</v>
      </c>
      <c r="F24" s="195"/>
      <c r="G24" s="45">
        <v>45</v>
      </c>
      <c r="H24" s="242">
        <v>3736275</v>
      </c>
      <c r="I24" s="167">
        <f t="shared" si="2"/>
        <v>6.5943940737887927E-3</v>
      </c>
      <c r="J24" s="195"/>
      <c r="K24" s="196"/>
      <c r="L24" s="237" t="s">
        <v>362</v>
      </c>
      <c r="M24" s="237" t="s">
        <v>441</v>
      </c>
      <c r="N24" s="238" t="s">
        <v>11</v>
      </c>
      <c r="O24" s="237"/>
    </row>
    <row r="25" spans="1:16" ht="63.75" x14ac:dyDescent="0.2">
      <c r="A25" s="237" t="s">
        <v>439</v>
      </c>
      <c r="B25" s="238" t="s">
        <v>442</v>
      </c>
      <c r="C25" s="34">
        <v>365</v>
      </c>
      <c r="D25" s="242">
        <v>31069347.079999998</v>
      </c>
      <c r="E25" s="167">
        <f t="shared" si="0"/>
        <v>5.6723383836274226E-2</v>
      </c>
      <c r="F25" s="195"/>
      <c r="G25" s="45">
        <v>365</v>
      </c>
      <c r="H25" s="242">
        <v>34163211.330000006</v>
      </c>
      <c r="I25" s="167">
        <f t="shared" si="2"/>
        <v>6.0296867424412329E-2</v>
      </c>
      <c r="J25" s="195"/>
      <c r="K25" s="196"/>
      <c r="L25" s="237" t="s">
        <v>366</v>
      </c>
      <c r="M25" s="237" t="s">
        <v>441</v>
      </c>
      <c r="N25" s="238" t="s">
        <v>11</v>
      </c>
      <c r="O25" s="237"/>
    </row>
    <row r="26" spans="1:16" x14ac:dyDescent="0.2">
      <c r="A26" s="237"/>
      <c r="B26" s="238"/>
      <c r="C26" s="34"/>
      <c r="D26" s="242"/>
      <c r="E26" s="167"/>
      <c r="F26" s="195"/>
      <c r="G26" s="45"/>
      <c r="H26" s="242"/>
      <c r="I26" s="167"/>
      <c r="J26" s="195"/>
      <c r="K26" s="196"/>
      <c r="L26" s="237"/>
      <c r="M26" s="237"/>
      <c r="N26" s="238"/>
      <c r="O26" s="237"/>
    </row>
    <row r="27" spans="1:16" ht="65.099999999999994" customHeight="1" x14ac:dyDescent="0.2">
      <c r="A27" s="237" t="s">
        <v>456</v>
      </c>
      <c r="B27" s="238"/>
      <c r="C27" s="34"/>
      <c r="D27" s="242">
        <v>72364274.450000003</v>
      </c>
      <c r="E27" s="167">
        <f t="shared" si="0"/>
        <v>0.13211563490830985</v>
      </c>
      <c r="F27" s="219"/>
      <c r="G27" s="45"/>
      <c r="H27" s="242">
        <v>81860529.850000009</v>
      </c>
      <c r="I27" s="167">
        <f>H27/$H$7</f>
        <v>0.14448095841983008</v>
      </c>
      <c r="J27" s="219"/>
      <c r="K27" s="239"/>
      <c r="L27" s="237"/>
      <c r="M27" s="237"/>
      <c r="N27" s="238"/>
      <c r="O27" s="237"/>
    </row>
    <row r="28" spans="1:16" x14ac:dyDescent="0.2">
      <c r="A28" s="237"/>
      <c r="B28" s="238"/>
      <c r="C28" s="241"/>
      <c r="D28" s="242"/>
      <c r="E28" s="167"/>
      <c r="F28" s="49"/>
      <c r="G28" s="242"/>
      <c r="H28" s="242"/>
      <c r="I28" s="167"/>
      <c r="J28" s="49"/>
      <c r="K28" s="239"/>
      <c r="L28" s="237"/>
      <c r="M28" s="237"/>
      <c r="N28" s="238"/>
      <c r="O28" s="237"/>
    </row>
    <row r="29" spans="1:16" x14ac:dyDescent="0.2">
      <c r="A29" s="237"/>
      <c r="B29" s="238"/>
      <c r="C29" s="34"/>
      <c r="D29" s="242"/>
      <c r="E29" s="167"/>
      <c r="F29" s="195"/>
      <c r="G29" s="45"/>
      <c r="H29" s="242"/>
      <c r="I29" s="167"/>
      <c r="J29" s="195"/>
      <c r="K29" s="196"/>
      <c r="L29" s="237"/>
      <c r="M29" s="237"/>
      <c r="N29" s="238"/>
      <c r="O29" s="237"/>
    </row>
    <row r="30" spans="1:16" x14ac:dyDescent="0.2">
      <c r="C30" s="25"/>
      <c r="G30" s="25"/>
      <c r="H30" s="25"/>
      <c r="I30" s="25"/>
      <c r="J30" s="25"/>
    </row>
    <row r="31" spans="1:16" ht="25.5" x14ac:dyDescent="0.2">
      <c r="A31" s="169" t="s">
        <v>215</v>
      </c>
      <c r="B31" s="142"/>
      <c r="C31" s="145"/>
      <c r="D31" s="146"/>
      <c r="E31" s="168"/>
      <c r="F31" s="142"/>
      <c r="G31" s="142"/>
      <c r="H31" s="147"/>
      <c r="I31" s="150"/>
      <c r="J31" s="142"/>
      <c r="K31" s="142"/>
      <c r="L31" s="142"/>
      <c r="M31" s="142"/>
      <c r="N31" s="142"/>
      <c r="O31" s="142"/>
    </row>
    <row r="32" spans="1:16" ht="210" x14ac:dyDescent="0.2">
      <c r="A32" s="256" t="s">
        <v>501</v>
      </c>
      <c r="B32" s="10"/>
      <c r="C32" s="10"/>
      <c r="D32" s="10"/>
      <c r="E32" s="257">
        <f t="shared" ref="E32" si="4">D32/$D$7</f>
        <v>0</v>
      </c>
      <c r="F32" s="10"/>
      <c r="G32" s="10"/>
      <c r="H32" s="10"/>
      <c r="I32" s="258">
        <f>H32/$H$7</f>
        <v>0</v>
      </c>
      <c r="J32" s="10"/>
      <c r="K32" s="10"/>
      <c r="L32" s="10"/>
      <c r="M32" s="10"/>
      <c r="N32" s="10"/>
      <c r="O32" s="10"/>
      <c r="P32" s="243"/>
    </row>
    <row r="33" spans="3:10" x14ac:dyDescent="0.2">
      <c r="C33" s="25"/>
      <c r="G33" s="25"/>
      <c r="H33" s="25"/>
      <c r="I33" s="25"/>
      <c r="J33" s="25"/>
    </row>
    <row r="34" spans="3:10" x14ac:dyDescent="0.2">
      <c r="C34" s="25"/>
      <c r="G34" s="25"/>
      <c r="H34" s="25"/>
      <c r="I34" s="25"/>
      <c r="J34" s="25"/>
    </row>
    <row r="35" spans="3:10" x14ac:dyDescent="0.2">
      <c r="C35" s="25"/>
      <c r="G35" s="25"/>
      <c r="H35" s="25"/>
      <c r="I35" s="25"/>
      <c r="J35" s="25"/>
    </row>
    <row r="36" spans="3:10" x14ac:dyDescent="0.2">
      <c r="H36" s="25"/>
      <c r="I36" s="25"/>
      <c r="J36" s="25"/>
    </row>
    <row r="37" spans="3:10" x14ac:dyDescent="0.2">
      <c r="H37" s="25"/>
      <c r="I37" s="25"/>
      <c r="J37" s="25"/>
    </row>
    <row r="38" spans="3:10" x14ac:dyDescent="0.2">
      <c r="H38" s="25"/>
      <c r="I38" s="25"/>
      <c r="J38" s="25"/>
    </row>
    <row r="39" spans="3:10" x14ac:dyDescent="0.2">
      <c r="H39" s="25"/>
      <c r="I39" s="25"/>
      <c r="J39" s="25"/>
    </row>
    <row r="40" spans="3:10" x14ac:dyDescent="0.2">
      <c r="H40" s="25"/>
      <c r="I40" s="25"/>
      <c r="J40" s="25"/>
    </row>
    <row r="41" spans="3:10" x14ac:dyDescent="0.2">
      <c r="H41" s="25"/>
      <c r="I41" s="25"/>
      <c r="J41" s="25"/>
    </row>
    <row r="42" spans="3:10" x14ac:dyDescent="0.2">
      <c r="H42" s="25"/>
      <c r="I42" s="25"/>
      <c r="J42" s="25"/>
    </row>
    <row r="43" spans="3:10" x14ac:dyDescent="0.2">
      <c r="H43" s="25"/>
      <c r="I43" s="25"/>
      <c r="J43" s="25"/>
    </row>
    <row r="44" spans="3:10" x14ac:dyDescent="0.2">
      <c r="H44" s="25"/>
      <c r="I44" s="25"/>
      <c r="J44" s="25"/>
    </row>
  </sheetData>
  <mergeCells count="7">
    <mergeCell ref="B1:C1"/>
    <mergeCell ref="C5:D5"/>
    <mergeCell ref="G5:H5"/>
    <mergeCell ref="C12:F12"/>
    <mergeCell ref="G12:J12"/>
    <mergeCell ref="A6:B6"/>
    <mergeCell ref="A7:B7"/>
  </mergeCells>
  <pageMargins left="0.7" right="0.7" top="0.75" bottom="0.75" header="0.3" footer="0.3"/>
  <pageSetup paperSize="5" scale="46" fitToHeight="0" orientation="landscape" r:id="rId1"/>
  <headerFooter>
    <oddHeader>&amp;C&amp;"Arial,Bold"&amp;14&amp;UComprehensive Strategic Plan Summary
&amp;"Arial,Regular"&amp;12&amp;U(Study Step 1: Agency Legal Directives, Plan and Resources; and Study Step 2: Performance)</oddHeader>
    <oddFooter>&amp;RThe contents of this chart are considered sworn testimony from the Agency Director.</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'Drop Down Options'!$C$23:$C$24</xm:f>
          </x14:formula1>
          <xm:sqref>N15:N29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9"/>
  <sheetViews>
    <sheetView workbookViewId="0"/>
  </sheetViews>
  <sheetFormatPr defaultRowHeight="12.75" x14ac:dyDescent="0.2"/>
  <cols>
    <col min="1" max="1" width="44" style="187" bestFit="1" customWidth="1"/>
    <col min="2" max="2" width="9.140625" style="187"/>
    <col min="3" max="3" width="36.140625" style="187" customWidth="1"/>
    <col min="4" max="4" width="9.140625" style="187"/>
    <col min="5" max="5" width="37.42578125" style="187" customWidth="1"/>
    <col min="6" max="16384" width="9.140625" style="187"/>
  </cols>
  <sheetData>
    <row r="1" spans="1:5" x14ac:dyDescent="0.2">
      <c r="A1" s="186" t="s">
        <v>174</v>
      </c>
      <c r="C1" s="186" t="s">
        <v>175</v>
      </c>
      <c r="E1" s="186" t="s">
        <v>202</v>
      </c>
    </row>
    <row r="2" spans="1:5" x14ac:dyDescent="0.2">
      <c r="A2" s="188" t="s">
        <v>13</v>
      </c>
      <c r="C2" s="188" t="s">
        <v>176</v>
      </c>
      <c r="E2" s="188" t="s">
        <v>201</v>
      </c>
    </row>
    <row r="3" spans="1:5" x14ac:dyDescent="0.2">
      <c r="A3" s="187" t="s">
        <v>8</v>
      </c>
      <c r="C3" s="187" t="s">
        <v>177</v>
      </c>
      <c r="E3" s="187" t="s">
        <v>11</v>
      </c>
    </row>
    <row r="4" spans="1:5" x14ac:dyDescent="0.2">
      <c r="A4" s="187" t="s">
        <v>9</v>
      </c>
      <c r="C4" s="187" t="s">
        <v>178</v>
      </c>
      <c r="E4" s="187" t="s">
        <v>12</v>
      </c>
    </row>
    <row r="5" spans="1:5" x14ac:dyDescent="0.2">
      <c r="C5" s="187" t="s">
        <v>179</v>
      </c>
      <c r="E5" s="187" t="s">
        <v>209</v>
      </c>
    </row>
    <row r="6" spans="1:5" x14ac:dyDescent="0.2">
      <c r="A6" s="188" t="s">
        <v>14</v>
      </c>
    </row>
    <row r="7" spans="1:5" x14ac:dyDescent="0.2">
      <c r="A7" s="187" t="s">
        <v>180</v>
      </c>
      <c r="C7" s="189" t="s">
        <v>181</v>
      </c>
      <c r="E7" s="188" t="s">
        <v>203</v>
      </c>
    </row>
    <row r="8" spans="1:5" x14ac:dyDescent="0.2">
      <c r="A8" s="187" t="s">
        <v>182</v>
      </c>
      <c r="C8" s="141" t="s">
        <v>2</v>
      </c>
      <c r="E8" s="187" t="s">
        <v>11</v>
      </c>
    </row>
    <row r="9" spans="1:5" x14ac:dyDescent="0.2">
      <c r="A9" s="187" t="s">
        <v>183</v>
      </c>
      <c r="C9" s="141" t="s">
        <v>3</v>
      </c>
      <c r="E9" s="187" t="s">
        <v>12</v>
      </c>
    </row>
    <row r="10" spans="1:5" x14ac:dyDescent="0.2">
      <c r="C10" s="141" t="s">
        <v>4</v>
      </c>
      <c r="E10" s="187" t="s">
        <v>209</v>
      </c>
    </row>
    <row r="11" spans="1:5" x14ac:dyDescent="0.2">
      <c r="A11" s="188" t="s">
        <v>184</v>
      </c>
      <c r="C11" s="141" t="s">
        <v>10</v>
      </c>
    </row>
    <row r="12" spans="1:5" x14ac:dyDescent="0.2">
      <c r="A12" s="187" t="s">
        <v>11</v>
      </c>
      <c r="E12" s="188" t="s">
        <v>204</v>
      </c>
    </row>
    <row r="13" spans="1:5" x14ac:dyDescent="0.2">
      <c r="A13" s="187" t="s">
        <v>12</v>
      </c>
      <c r="C13" s="189" t="s">
        <v>185</v>
      </c>
      <c r="E13" s="187" t="s">
        <v>11</v>
      </c>
    </row>
    <row r="14" spans="1:5" x14ac:dyDescent="0.2">
      <c r="C14" s="141" t="s">
        <v>7</v>
      </c>
      <c r="E14" s="187" t="s">
        <v>12</v>
      </c>
    </row>
    <row r="15" spans="1:5" x14ac:dyDescent="0.2">
      <c r="C15" s="141" t="s">
        <v>211</v>
      </c>
      <c r="E15" s="187" t="s">
        <v>209</v>
      </c>
    </row>
    <row r="16" spans="1:5" x14ac:dyDescent="0.2">
      <c r="C16" s="141" t="s">
        <v>212</v>
      </c>
    </row>
    <row r="17" spans="1:5" x14ac:dyDescent="0.2">
      <c r="C17" s="187" t="s">
        <v>213</v>
      </c>
      <c r="E17" s="188" t="s">
        <v>205</v>
      </c>
    </row>
    <row r="18" spans="1:5" x14ac:dyDescent="0.2">
      <c r="C18" s="187" t="s">
        <v>214</v>
      </c>
      <c r="E18" s="187" t="s">
        <v>206</v>
      </c>
    </row>
    <row r="19" spans="1:5" x14ac:dyDescent="0.2">
      <c r="E19" s="187" t="s">
        <v>207</v>
      </c>
    </row>
    <row r="20" spans="1:5" x14ac:dyDescent="0.2">
      <c r="E20" s="187" t="s">
        <v>208</v>
      </c>
    </row>
    <row r="21" spans="1:5" x14ac:dyDescent="0.2">
      <c r="A21" s="186" t="s">
        <v>187</v>
      </c>
      <c r="C21" s="186" t="s">
        <v>191</v>
      </c>
      <c r="E21" s="187" t="s">
        <v>209</v>
      </c>
    </row>
    <row r="22" spans="1:5" x14ac:dyDescent="0.2">
      <c r="A22" s="188" t="s">
        <v>188</v>
      </c>
      <c r="C22" s="190" t="s">
        <v>192</v>
      </c>
    </row>
    <row r="23" spans="1:5" x14ac:dyDescent="0.2">
      <c r="A23" s="187" t="s">
        <v>11</v>
      </c>
      <c r="C23" s="191" t="s">
        <v>11</v>
      </c>
    </row>
    <row r="24" spans="1:5" x14ac:dyDescent="0.2">
      <c r="A24" s="187" t="s">
        <v>12</v>
      </c>
      <c r="C24" s="191" t="s">
        <v>12</v>
      </c>
    </row>
    <row r="25" spans="1:5" x14ac:dyDescent="0.2">
      <c r="C25" s="191"/>
      <c r="E25" s="188" t="s">
        <v>186</v>
      </c>
    </row>
    <row r="26" spans="1:5" x14ac:dyDescent="0.2">
      <c r="A26" s="188" t="s">
        <v>189</v>
      </c>
      <c r="C26" s="191"/>
      <c r="E26" s="187" t="s">
        <v>11</v>
      </c>
    </row>
    <row r="27" spans="1:5" x14ac:dyDescent="0.2">
      <c r="A27" s="187" t="s">
        <v>11</v>
      </c>
      <c r="C27" s="190"/>
      <c r="E27" s="187" t="s">
        <v>231</v>
      </c>
    </row>
    <row r="28" spans="1:5" ht="25.5" x14ac:dyDescent="0.2">
      <c r="A28" s="187" t="s">
        <v>12</v>
      </c>
      <c r="C28" s="192" t="s">
        <v>24</v>
      </c>
      <c r="E28" s="187" t="s">
        <v>230</v>
      </c>
    </row>
    <row r="29" spans="1:5" ht="25.5" x14ac:dyDescent="0.2">
      <c r="C29" s="191" t="s">
        <v>216</v>
      </c>
      <c r="E29" s="187" t="s">
        <v>232</v>
      </c>
    </row>
    <row r="30" spans="1:5" x14ac:dyDescent="0.2">
      <c r="A30" s="188" t="s">
        <v>190</v>
      </c>
      <c r="C30" s="191" t="s">
        <v>217</v>
      </c>
    </row>
    <row r="31" spans="1:5" x14ac:dyDescent="0.2">
      <c r="A31" s="187" t="s">
        <v>11</v>
      </c>
      <c r="C31" s="191"/>
      <c r="E31" s="188" t="s">
        <v>225</v>
      </c>
    </row>
    <row r="32" spans="1:5" x14ac:dyDescent="0.2">
      <c r="A32" s="187" t="s">
        <v>12</v>
      </c>
      <c r="C32" s="192" t="s">
        <v>39</v>
      </c>
      <c r="E32" s="187" t="s">
        <v>226</v>
      </c>
    </row>
    <row r="33" spans="1:5" ht="25.5" x14ac:dyDescent="0.2">
      <c r="C33" s="191" t="s">
        <v>8</v>
      </c>
      <c r="E33" s="187" t="s">
        <v>227</v>
      </c>
    </row>
    <row r="34" spans="1:5" x14ac:dyDescent="0.2">
      <c r="A34" s="188" t="s">
        <v>193</v>
      </c>
      <c r="C34" s="191" t="s">
        <v>9</v>
      </c>
      <c r="E34" s="187" t="s">
        <v>228</v>
      </c>
    </row>
    <row r="35" spans="1:5" ht="25.5" x14ac:dyDescent="0.2">
      <c r="A35" s="187" t="s">
        <v>11</v>
      </c>
      <c r="C35" s="191" t="s">
        <v>218</v>
      </c>
      <c r="E35" s="187" t="s">
        <v>229</v>
      </c>
    </row>
    <row r="36" spans="1:5" x14ac:dyDescent="0.2">
      <c r="A36" s="187" t="s">
        <v>12</v>
      </c>
      <c r="C36" s="191"/>
    </row>
    <row r="37" spans="1:5" ht="63.75" x14ac:dyDescent="0.2">
      <c r="C37" s="192" t="s">
        <v>140</v>
      </c>
    </row>
    <row r="38" spans="1:5" x14ac:dyDescent="0.2">
      <c r="A38" s="188" t="s">
        <v>194</v>
      </c>
      <c r="C38" s="191" t="s">
        <v>219</v>
      </c>
      <c r="E38" s="141" t="s">
        <v>268</v>
      </c>
    </row>
    <row r="39" spans="1:5" x14ac:dyDescent="0.2">
      <c r="A39" s="187" t="s">
        <v>11</v>
      </c>
      <c r="C39" s="191" t="s">
        <v>220</v>
      </c>
      <c r="E39" s="141" t="s">
        <v>269</v>
      </c>
    </row>
    <row r="40" spans="1:5" x14ac:dyDescent="0.2">
      <c r="A40" s="187" t="s">
        <v>12</v>
      </c>
      <c r="C40" s="191"/>
      <c r="E40" s="141" t="s">
        <v>270</v>
      </c>
    </row>
    <row r="41" spans="1:5" ht="25.5" x14ac:dyDescent="0.2">
      <c r="C41" s="192" t="s">
        <v>141</v>
      </c>
    </row>
    <row r="42" spans="1:5" x14ac:dyDescent="0.2">
      <c r="A42" s="188" t="s">
        <v>195</v>
      </c>
      <c r="C42" s="191" t="s">
        <v>221</v>
      </c>
    </row>
    <row r="43" spans="1:5" x14ac:dyDescent="0.2">
      <c r="A43" s="187" t="s">
        <v>11</v>
      </c>
      <c r="C43" s="191" t="s">
        <v>222</v>
      </c>
    </row>
    <row r="44" spans="1:5" x14ac:dyDescent="0.2">
      <c r="A44" s="187" t="s">
        <v>12</v>
      </c>
      <c r="C44" s="191"/>
    </row>
    <row r="46" spans="1:5" x14ac:dyDescent="0.2">
      <c r="A46" s="188" t="s">
        <v>196</v>
      </c>
    </row>
    <row r="47" spans="1:5" x14ac:dyDescent="0.2">
      <c r="A47" s="187" t="s">
        <v>197</v>
      </c>
    </row>
    <row r="48" spans="1:5" x14ac:dyDescent="0.2">
      <c r="A48" s="187" t="s">
        <v>198</v>
      </c>
    </row>
    <row r="49" spans="1:1" ht="25.5" x14ac:dyDescent="0.2">
      <c r="A49" s="187" t="s">
        <v>199</v>
      </c>
    </row>
  </sheetData>
  <pageMargins left="0.7" right="0.7" top="0.75" bottom="0.75" header="0.3" footer="0.3"/>
  <pageSetup scale="6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Deliverables</vt:lpstr>
      <vt:lpstr>Deliverables - Potential Harm</vt:lpstr>
      <vt:lpstr>Organizational Units</vt:lpstr>
      <vt:lpstr>ComprehensiveStrategic Finances</vt:lpstr>
      <vt:lpstr>Performance Measures</vt:lpstr>
      <vt:lpstr>Strategic Plan Summary</vt:lpstr>
      <vt:lpstr>Drop Down Options</vt:lpstr>
      <vt:lpstr>AgencyName</vt:lpstr>
      <vt:lpstr>Eval</vt:lpstr>
      <vt:lpstr>PartnerEntityType</vt:lpstr>
      <vt:lpstr>'ComprehensiveStrategic Finances'!Print_Titles</vt:lpstr>
      <vt:lpstr>Deliverables!Print_Titles</vt:lpstr>
      <vt:lpstr>'Deliverables - Potential Harm'!Print_Titles</vt:lpstr>
      <vt:lpstr>'Organizational Units'!Print_Titles</vt:lpstr>
      <vt:lpstr>'Performance Measures'!Print_Titles</vt:lpstr>
      <vt:lpstr>'Strategic Plan Summary'!Print_Titles</vt:lpstr>
      <vt:lpstr>TypeofMeasure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2015-02-27T20:44:14Z</dcterms:created>
  <dcterms:modified xsi:type="dcterms:W3CDTF">2019-01-24T19:31:36Z</dcterms:modified>
</cp:coreProperties>
</file>